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05"/>
  <workbookPr autoCompressPictures="0"/>
  <bookViews>
    <workbookView xWindow="240" yWindow="240" windowWidth="31940" windowHeight="20820"/>
  </bookViews>
  <sheets>
    <sheet name="Dose" sheetId="1" r:id="rId1"/>
    <sheet name="Toxic" sheetId="2" r:id="rId2"/>
    <sheet name="Cost-eff" sheetId="3" r:id="rId3"/>
    <sheet name="Figure" sheetId="6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8" i="3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5" i="1"/>
  <c r="G28" i="1"/>
  <c r="H6" i="2"/>
  <c r="P6" i="2"/>
  <c r="S6" i="2"/>
  <c r="H7" i="2"/>
  <c r="P7" i="2"/>
  <c r="S7" i="2"/>
  <c r="H8" i="2"/>
  <c r="P8" i="2"/>
  <c r="S8" i="2"/>
  <c r="H9" i="2"/>
  <c r="P9" i="2"/>
  <c r="S9" i="2"/>
  <c r="H10" i="2"/>
  <c r="P10" i="2"/>
  <c r="S10" i="2"/>
  <c r="H11" i="2"/>
  <c r="P11" i="2"/>
  <c r="S11" i="2"/>
  <c r="H12" i="2"/>
  <c r="P12" i="2"/>
  <c r="S12" i="2"/>
  <c r="H13" i="2"/>
  <c r="P13" i="2"/>
  <c r="S13" i="2"/>
  <c r="H14" i="2"/>
  <c r="P14" i="2"/>
  <c r="S14" i="2"/>
  <c r="H15" i="2"/>
  <c r="P15" i="2"/>
  <c r="S15" i="2"/>
  <c r="H16" i="2"/>
  <c r="P16" i="2"/>
  <c r="S16" i="2"/>
  <c r="H17" i="2"/>
  <c r="P17" i="2"/>
  <c r="S17" i="2"/>
  <c r="H18" i="2"/>
  <c r="P18" i="2"/>
  <c r="S18" i="2"/>
  <c r="H19" i="2"/>
  <c r="P19" i="2"/>
  <c r="S19" i="2"/>
  <c r="H20" i="2"/>
  <c r="P20" i="2"/>
  <c r="S20" i="2"/>
  <c r="H21" i="2"/>
  <c r="P21" i="2"/>
  <c r="S21" i="2"/>
  <c r="H22" i="2"/>
  <c r="P22" i="2"/>
  <c r="S22" i="2"/>
  <c r="H23" i="2"/>
  <c r="P23" i="2"/>
  <c r="S23" i="2"/>
  <c r="H24" i="2"/>
  <c r="P24" i="2"/>
  <c r="S24" i="2"/>
  <c r="H25" i="2"/>
  <c r="P25" i="2"/>
  <c r="S25" i="2"/>
  <c r="H26" i="2"/>
  <c r="P26" i="2"/>
  <c r="S26" i="2"/>
  <c r="H27" i="2"/>
  <c r="P27" i="2"/>
  <c r="S27" i="2"/>
  <c r="H5" i="2"/>
  <c r="P5" i="2"/>
  <c r="S5" i="2"/>
  <c r="D6" i="2"/>
  <c r="L6" i="2"/>
  <c r="R6" i="2"/>
  <c r="D7" i="2"/>
  <c r="L7" i="2"/>
  <c r="R7" i="2"/>
  <c r="D8" i="2"/>
  <c r="L8" i="2"/>
  <c r="R8" i="2"/>
  <c r="D9" i="2"/>
  <c r="L9" i="2"/>
  <c r="R9" i="2"/>
  <c r="D10" i="2"/>
  <c r="L10" i="2"/>
  <c r="R10" i="2"/>
  <c r="D11" i="2"/>
  <c r="L11" i="2"/>
  <c r="R11" i="2"/>
  <c r="D12" i="2"/>
  <c r="L12" i="2"/>
  <c r="R12" i="2"/>
  <c r="D13" i="2"/>
  <c r="L13" i="2"/>
  <c r="R13" i="2"/>
  <c r="D14" i="2"/>
  <c r="L14" i="2"/>
  <c r="R14" i="2"/>
  <c r="D15" i="2"/>
  <c r="L15" i="2"/>
  <c r="R15" i="2"/>
  <c r="D16" i="2"/>
  <c r="L16" i="2"/>
  <c r="R16" i="2"/>
  <c r="D17" i="2"/>
  <c r="L17" i="2"/>
  <c r="R17" i="2"/>
  <c r="D18" i="2"/>
  <c r="L18" i="2"/>
  <c r="R18" i="2"/>
  <c r="D19" i="2"/>
  <c r="L19" i="2"/>
  <c r="R19" i="2"/>
  <c r="D20" i="2"/>
  <c r="L20" i="2"/>
  <c r="R20" i="2"/>
  <c r="D21" i="2"/>
  <c r="L21" i="2"/>
  <c r="R21" i="2"/>
  <c r="D22" i="2"/>
  <c r="L22" i="2"/>
  <c r="R22" i="2"/>
  <c r="D23" i="2"/>
  <c r="L23" i="2"/>
  <c r="R23" i="2"/>
  <c r="D24" i="2"/>
  <c r="L24" i="2"/>
  <c r="R24" i="2"/>
  <c r="D25" i="2"/>
  <c r="L25" i="2"/>
  <c r="R25" i="2"/>
  <c r="D26" i="2"/>
  <c r="L26" i="2"/>
  <c r="R26" i="2"/>
  <c r="D27" i="2"/>
  <c r="L27" i="2"/>
  <c r="R27" i="2"/>
  <c r="D5" i="2"/>
  <c r="L5" i="2"/>
  <c r="R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5" i="2"/>
  <c r="B32" i="3"/>
  <c r="S28" i="2"/>
  <c r="R28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5" i="2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32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32" i="3"/>
  <c r="E32" i="3"/>
  <c r="D32" i="3"/>
  <c r="C32" i="3"/>
  <c r="G31" i="3"/>
  <c r="F31" i="3"/>
  <c r="E31" i="3"/>
  <c r="D31" i="3"/>
  <c r="C31" i="3"/>
  <c r="B31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U27" i="2"/>
  <c r="T27" i="2"/>
  <c r="U26" i="2"/>
  <c r="T26" i="2"/>
  <c r="U25" i="2"/>
  <c r="T25" i="2"/>
  <c r="U24" i="2"/>
  <c r="T24" i="2"/>
  <c r="U23" i="2"/>
  <c r="T23" i="2"/>
  <c r="U22" i="2"/>
  <c r="T22" i="2"/>
  <c r="U21" i="2"/>
  <c r="T21" i="2"/>
  <c r="U20" i="2"/>
  <c r="T20" i="2"/>
  <c r="U19" i="2"/>
  <c r="T19" i="2"/>
  <c r="U18" i="2"/>
  <c r="T18" i="2"/>
  <c r="U17" i="2"/>
  <c r="T17" i="2"/>
  <c r="U16" i="2"/>
  <c r="T16" i="2"/>
  <c r="U15" i="2"/>
  <c r="T15" i="2"/>
  <c r="U14" i="2"/>
  <c r="T14" i="2"/>
  <c r="U13" i="2"/>
  <c r="T13" i="2"/>
  <c r="U12" i="2"/>
  <c r="T12" i="2"/>
  <c r="U11" i="2"/>
  <c r="T11" i="2"/>
  <c r="U10" i="2"/>
  <c r="T10" i="2"/>
  <c r="U9" i="2"/>
  <c r="T9" i="2"/>
  <c r="U8" i="2"/>
  <c r="T8" i="2"/>
  <c r="U7" i="2"/>
  <c r="T7" i="2"/>
  <c r="U6" i="2"/>
  <c r="T6" i="2"/>
  <c r="U5" i="2"/>
  <c r="T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5" i="2"/>
  <c r="E28" i="2"/>
  <c r="I28" i="2"/>
  <c r="M28" i="2"/>
  <c r="B31" i="2"/>
  <c r="C31" i="2"/>
  <c r="D31" i="2"/>
  <c r="F31" i="2"/>
  <c r="G31" i="2"/>
  <c r="H31" i="2"/>
  <c r="J31" i="2"/>
  <c r="K31" i="2"/>
  <c r="L31" i="2"/>
  <c r="N31" i="2"/>
  <c r="O31" i="2"/>
  <c r="P31" i="2"/>
  <c r="B32" i="2"/>
  <c r="C32" i="2"/>
  <c r="D32" i="2"/>
  <c r="F32" i="2"/>
  <c r="G32" i="2"/>
  <c r="H32" i="2"/>
  <c r="J32" i="2"/>
  <c r="K32" i="2"/>
  <c r="L32" i="2"/>
  <c r="N32" i="2"/>
  <c r="O32" i="2"/>
  <c r="P32" i="2"/>
  <c r="Q28" i="2"/>
  <c r="M18" i="1"/>
  <c r="M15" i="1"/>
  <c r="M19" i="1"/>
  <c r="M10" i="1"/>
  <c r="M7" i="1"/>
  <c r="M13" i="1"/>
  <c r="M11" i="1"/>
  <c r="M26" i="1"/>
  <c r="M5" i="1"/>
  <c r="M27" i="1"/>
  <c r="M23" i="1"/>
  <c r="M8" i="1"/>
  <c r="M17" i="1"/>
  <c r="M21" i="1"/>
  <c r="M24" i="1"/>
  <c r="M14" i="1"/>
  <c r="M9" i="1"/>
  <c r="M20" i="1"/>
  <c r="M22" i="1"/>
  <c r="M6" i="1"/>
  <c r="M16" i="1"/>
  <c r="M25" i="1"/>
  <c r="M12" i="1"/>
  <c r="M28" i="1"/>
  <c r="J18" i="1"/>
  <c r="J15" i="1"/>
  <c r="J19" i="1"/>
  <c r="J10" i="1"/>
  <c r="J7" i="1"/>
  <c r="J13" i="1"/>
  <c r="J11" i="1"/>
  <c r="J26" i="1"/>
  <c r="J5" i="1"/>
  <c r="J27" i="1"/>
  <c r="J23" i="1"/>
  <c r="J8" i="1"/>
  <c r="J17" i="1"/>
  <c r="J21" i="1"/>
  <c r="J24" i="1"/>
  <c r="J14" i="1"/>
  <c r="J9" i="1"/>
  <c r="J20" i="1"/>
  <c r="J22" i="1"/>
  <c r="J6" i="1"/>
  <c r="J16" i="1"/>
  <c r="J25" i="1"/>
  <c r="J12" i="1"/>
  <c r="J28" i="1"/>
  <c r="D12" i="1"/>
  <c r="D18" i="1"/>
  <c r="D15" i="1"/>
  <c r="D19" i="1"/>
  <c r="D10" i="1"/>
  <c r="D7" i="1"/>
  <c r="D13" i="1"/>
  <c r="D11" i="1"/>
  <c r="D26" i="1"/>
  <c r="D5" i="1"/>
  <c r="D27" i="1"/>
  <c r="D23" i="1"/>
  <c r="D8" i="1"/>
  <c r="D17" i="1"/>
  <c r="D21" i="1"/>
  <c r="D24" i="1"/>
  <c r="D14" i="1"/>
  <c r="D9" i="1"/>
  <c r="D20" i="1"/>
  <c r="D22" i="1"/>
  <c r="D6" i="1"/>
  <c r="D16" i="1"/>
  <c r="D25" i="1"/>
  <c r="D28" i="1"/>
  <c r="E31" i="1"/>
  <c r="E32" i="1"/>
  <c r="F32" i="1"/>
  <c r="H32" i="1"/>
  <c r="I32" i="1"/>
  <c r="L31" i="1"/>
  <c r="K31" i="1"/>
  <c r="I31" i="1"/>
  <c r="H31" i="1"/>
  <c r="F31" i="1"/>
  <c r="C31" i="1"/>
  <c r="B31" i="1"/>
  <c r="L32" i="1"/>
  <c r="K32" i="1"/>
  <c r="C32" i="1"/>
  <c r="B32" i="1"/>
</calcChain>
</file>

<file path=xl/sharedStrings.xml><?xml version="1.0" encoding="utf-8"?>
<sst xmlns="http://schemas.openxmlformats.org/spreadsheetml/2006/main" count="148" uniqueCount="64">
  <si>
    <t>sg_ph</t>
  </si>
  <si>
    <t>sg_pr</t>
  </si>
  <si>
    <t>PCMs_pr</t>
  </si>
  <si>
    <t>PCMs_ph</t>
  </si>
  <si>
    <t>pvalue =</t>
  </si>
  <si>
    <t>W =</t>
  </si>
  <si>
    <t>Mean</t>
  </si>
  <si>
    <t>STD</t>
  </si>
  <si>
    <t>Dys6_ph</t>
  </si>
  <si>
    <t>Dys6_pr</t>
  </si>
  <si>
    <t>Xero12_ph</t>
  </si>
  <si>
    <t>Xero12_pr</t>
  </si>
  <si>
    <t>Xero6_ph</t>
  </si>
  <si>
    <t>Xero6_pr</t>
  </si>
  <si>
    <t>cost_ph</t>
  </si>
  <si>
    <t>cost_pr</t>
  </si>
  <si>
    <t>QALY_ph</t>
  </si>
  <si>
    <t>QALY_pr</t>
  </si>
  <si>
    <t>most_ce</t>
  </si>
  <si>
    <t>most_e</t>
  </si>
  <si>
    <t>IMRT</t>
  </si>
  <si>
    <t>IMPT</t>
  </si>
  <si>
    <t>statistics:</t>
  </si>
  <si>
    <t>Wilcoxon</t>
  </si>
  <si>
    <t>C/Q_ph</t>
  </si>
  <si>
    <t>C/Q_pr</t>
  </si>
  <si>
    <t>QALY Gained</t>
  </si>
  <si>
    <t>∆Dys6</t>
  </si>
  <si>
    <t>∆Dys12</t>
  </si>
  <si>
    <t>∆Xer12</t>
  </si>
  <si>
    <t>∆Xer6</t>
  </si>
  <si>
    <t>pa_co_ph</t>
  </si>
  <si>
    <t>pa_co_pr</t>
  </si>
  <si>
    <t>pa_ip_ph</t>
  </si>
  <si>
    <t>pa_ip_pr</t>
  </si>
  <si>
    <t>THRESHOLD</t>
  </si>
  <si>
    <t>sum(∆12)</t>
  </si>
  <si>
    <t>sum(∆6)</t>
  </si>
  <si>
    <t>ICER/TH</t>
  </si>
  <si>
    <t>sum12/TH</t>
  </si>
  <si>
    <t>sum6/TH</t>
  </si>
  <si>
    <t>#dys12</t>
  </si>
  <si>
    <t>#dys6</t>
  </si>
  <si>
    <t>PR&gt;PH</t>
  </si>
  <si>
    <t>#xer12</t>
  </si>
  <si>
    <t>PROTONS++</t>
  </si>
  <si>
    <t>Swallowing dysfunction</t>
  </si>
  <si>
    <t>Xerostomia</t>
  </si>
  <si>
    <t>After 12 months</t>
  </si>
  <si>
    <t>Photon</t>
  </si>
  <si>
    <t>Proton</t>
  </si>
  <si>
    <t>After 6 months</t>
  </si>
  <si>
    <t>Combined tox profile</t>
  </si>
  <si>
    <t>∆€/∆QALY</t>
  </si>
  <si>
    <t>relative to TH</t>
  </si>
  <si>
    <t>sumif &gt; 5%</t>
  </si>
  <si>
    <t>Threshold</t>
  </si>
  <si>
    <r>
      <rPr>
        <b/>
        <sz val="11"/>
        <color theme="1"/>
        <rFont val="Calibri"/>
        <scheme val="minor"/>
      </rPr>
      <t>Note, ERO 2015-10-11</t>
    </r>
    <r>
      <rPr>
        <sz val="11"/>
        <color theme="1"/>
        <rFont val="Calibri"/>
        <family val="2"/>
        <scheme val="minor"/>
      </rPr>
      <t xml:space="preserve">
Toxicity scores based on proton - photon; hence negative differences. This is in line with new paper from Langendijk group: doi:10.17195/candat.2015.10.5</t>
    </r>
  </si>
  <si>
    <t>case</t>
  </si>
  <si>
    <t>Case</t>
  </si>
  <si>
    <t>Supraglot</t>
  </si>
  <si>
    <t>Ipsilateral parotid gland</t>
  </si>
  <si>
    <t>Contralateral parotid gland</t>
  </si>
  <si>
    <t>Pharyngeal Constrictor Muscle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</si>
</sst>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_-* #,##0.00\-;_-* &quot;-&quot;??_-;_-@_-"/>
    <numFmt numFmtId="164" formatCode="0.0"/>
    <numFmt numFmtId="165" formatCode="0.000"/>
    <numFmt numFmtId="166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9C6500"/>
      <name val="Calibri"/>
      <family val="2"/>
      <scheme val="minor"/>
    </font>
    <font>
      <b/>
      <sz val="11"/>
      <color theme="1"/>
      <name val="Calibri"/>
      <scheme val="minor"/>
    </font>
    <font>
      <sz val="10"/>
      <name val="Courier New"/>
      <family val="3"/>
    </font>
    <font>
      <sz val="10"/>
      <name val="Arial"/>
      <family val="2"/>
    </font>
    <font>
      <b/>
      <sz val="12"/>
      <color rgb="FF9C6500"/>
      <name val="Calibri"/>
      <scheme val="minor"/>
    </font>
    <font>
      <b/>
      <sz val="11"/>
      <name val="Calibri"/>
      <scheme val="minor"/>
    </font>
    <font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39997558519241921"/>
        <bgColor indexed="65"/>
      </patternFill>
    </fill>
  </fills>
  <borders count="5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rgb="FFB2B2B2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medium">
        <color auto="1"/>
      </right>
      <top style="thin">
        <color rgb="FF7F7F7F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auto="1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rgb="FF7F7F7F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62">
    <xf numFmtId="0" fontId="0" fillId="0" borderId="0"/>
    <xf numFmtId="9" fontId="1" fillId="0" borderId="0" applyFont="0" applyFill="0" applyBorder="0" applyAlignment="0" applyProtection="0"/>
    <xf numFmtId="0" fontId="2" fillId="5" borderId="0" applyNumberFormat="0" applyBorder="0" applyAlignment="0" applyProtection="0"/>
    <xf numFmtId="0" fontId="3" fillId="6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8" borderId="2" applyNumberFormat="0" applyFon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  <xf numFmtId="0" fontId="9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2" fillId="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57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11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11" fontId="0" fillId="0" borderId="0" xfId="0" applyNumberFormat="1" applyAlignment="1">
      <alignment horizontal="left"/>
    </xf>
    <xf numFmtId="2" fontId="0" fillId="0" borderId="0" xfId="0" applyNumberFormat="1"/>
    <xf numFmtId="0" fontId="0" fillId="2" borderId="0" xfId="0" applyFill="1"/>
    <xf numFmtId="0" fontId="0" fillId="0" borderId="0" xfId="0" applyBorder="1" applyAlignment="1"/>
    <xf numFmtId="0" fontId="0" fillId="3" borderId="0" xfId="0" applyFill="1" applyBorder="1" applyAlignment="1">
      <alignment horizontal="right"/>
    </xf>
    <xf numFmtId="164" fontId="0" fillId="4" borderId="0" xfId="0" applyNumberFormat="1" applyFill="1" applyBorder="1"/>
    <xf numFmtId="1" fontId="0" fillId="0" borderId="0" xfId="0" applyNumberFormat="1"/>
    <xf numFmtId="11" fontId="0" fillId="0" borderId="0" xfId="0" applyNumberFormat="1"/>
    <xf numFmtId="10" fontId="0" fillId="0" borderId="0" xfId="0" applyNumberFormat="1"/>
    <xf numFmtId="166" fontId="0" fillId="0" borderId="0" xfId="1" applyNumberFormat="1" applyFont="1"/>
    <xf numFmtId="166" fontId="0" fillId="0" borderId="0" xfId="0" applyNumberFormat="1"/>
    <xf numFmtId="0" fontId="2" fillId="5" borderId="0" xfId="2" applyBorder="1" applyAlignment="1">
      <alignment horizontal="right"/>
    </xf>
    <xf numFmtId="10" fontId="0" fillId="0" borderId="0" xfId="0" applyNumberFormat="1" applyAlignment="1">
      <alignment horizontal="center"/>
    </xf>
    <xf numFmtId="166" fontId="0" fillId="0" borderId="0" xfId="1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7" fillId="0" borderId="0" xfId="0" applyFont="1"/>
    <xf numFmtId="0" fontId="0" fillId="0" borderId="0" xfId="0" applyNumberFormat="1"/>
    <xf numFmtId="0" fontId="11" fillId="0" borderId="0" xfId="0" applyFont="1" applyFill="1"/>
    <xf numFmtId="0" fontId="10" fillId="7" borderId="7" xfId="37" applyFont="1" applyBorder="1" applyAlignment="1"/>
    <xf numFmtId="0" fontId="3" fillId="6" borderId="8" xfId="3" applyBorder="1" applyAlignment="1"/>
    <xf numFmtId="164" fontId="0" fillId="4" borderId="9" xfId="0" applyNumberFormat="1" applyFill="1" applyBorder="1"/>
    <xf numFmtId="0" fontId="0" fillId="3" borderId="10" xfId="0" applyFill="1" applyBorder="1" applyAlignment="1">
      <alignment horizontal="right"/>
    </xf>
    <xf numFmtId="1" fontId="0" fillId="4" borderId="0" xfId="0" applyNumberFormat="1" applyFill="1" applyBorder="1"/>
    <xf numFmtId="1" fontId="0" fillId="4" borderId="17" xfId="0" applyNumberFormat="1" applyFill="1" applyBorder="1"/>
    <xf numFmtId="0" fontId="0" fillId="3" borderId="17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2" fillId="5" borderId="5" xfId="2" applyBorder="1" applyAlignment="1">
      <alignment horizontal="center"/>
    </xf>
    <xf numFmtId="0" fontId="6" fillId="7" borderId="0" xfId="37"/>
    <xf numFmtId="166" fontId="6" fillId="7" borderId="0" xfId="1" applyNumberFormat="1" applyFont="1" applyFill="1"/>
    <xf numFmtId="0" fontId="0" fillId="3" borderId="1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8" borderId="19" xfId="38" applyFont="1" applyBorder="1" applyAlignment="1">
      <alignment horizontal="left" vertical="top" wrapText="1"/>
    </xf>
    <xf numFmtId="0" fontId="0" fillId="8" borderId="0" xfId="38" applyFont="1" applyBorder="1" applyAlignment="1">
      <alignment horizontal="left" vertical="top" wrapText="1"/>
    </xf>
    <xf numFmtId="0" fontId="0" fillId="3" borderId="7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0" xfId="0" applyAlignment="1">
      <alignment horizontal="center"/>
    </xf>
    <xf numFmtId="1" fontId="10" fillId="7" borderId="16" xfId="37" applyNumberFormat="1" applyFont="1" applyBorder="1"/>
    <xf numFmtId="1" fontId="10" fillId="7" borderId="17" xfId="37" applyNumberFormat="1" applyFont="1" applyBorder="1"/>
    <xf numFmtId="164" fontId="10" fillId="7" borderId="17" xfId="37" applyNumberFormat="1" applyFont="1" applyBorder="1"/>
    <xf numFmtId="0" fontId="10" fillId="7" borderId="18" xfId="37" applyNumberFormat="1" applyFont="1" applyBorder="1" applyAlignment="1">
      <alignment horizontal="center"/>
    </xf>
    <xf numFmtId="0" fontId="0" fillId="4" borderId="20" xfId="0" applyFill="1" applyBorder="1" applyAlignment="1">
      <alignment horizontal="right"/>
    </xf>
    <xf numFmtId="0" fontId="0" fillId="4" borderId="21" xfId="0" applyFill="1" applyBorder="1" applyAlignment="1">
      <alignment horizontal="right"/>
    </xf>
    <xf numFmtId="0" fontId="0" fillId="4" borderId="22" xfId="0" applyFill="1" applyBorder="1" applyAlignment="1">
      <alignment horizontal="center"/>
    </xf>
    <xf numFmtId="164" fontId="0" fillId="4" borderId="16" xfId="0" applyNumberFormat="1" applyFill="1" applyBorder="1"/>
    <xf numFmtId="164" fontId="0" fillId="4" borderId="17" xfId="0" applyNumberFormat="1" applyFill="1" applyBorder="1"/>
    <xf numFmtId="0" fontId="0" fillId="0" borderId="24" xfId="0" applyBorder="1" applyAlignment="1"/>
    <xf numFmtId="0" fontId="3" fillId="6" borderId="25" xfId="3" applyBorder="1" applyAlignment="1">
      <alignment horizontal="right"/>
    </xf>
    <xf numFmtId="0" fontId="3" fillId="6" borderId="26" xfId="3" applyBorder="1" applyAlignment="1">
      <alignment horizontal="right"/>
    </xf>
    <xf numFmtId="0" fontId="3" fillId="6" borderId="26" xfId="3" applyBorder="1"/>
    <xf numFmtId="0" fontId="3" fillId="6" borderId="27" xfId="3" applyBorder="1" applyAlignment="1">
      <alignment horizontal="center"/>
    </xf>
    <xf numFmtId="0" fontId="0" fillId="0" borderId="23" xfId="0" applyBorder="1" applyAlignment="1"/>
    <xf numFmtId="164" fontId="0" fillId="4" borderId="20" xfId="0" applyNumberFormat="1" applyFill="1" applyBorder="1"/>
    <xf numFmtId="164" fontId="0" fillId="4" borderId="21" xfId="0" applyNumberFormat="1" applyFill="1" applyBorder="1"/>
    <xf numFmtId="0" fontId="0" fillId="0" borderId="28" xfId="0" applyBorder="1" applyAlignment="1"/>
    <xf numFmtId="0" fontId="0" fillId="3" borderId="4" xfId="0" applyNumberFormat="1" applyFill="1" applyBorder="1" applyAlignment="1">
      <alignment vertical="center" wrapText="1"/>
    </xf>
    <xf numFmtId="9" fontId="3" fillId="6" borderId="29" xfId="3" applyNumberFormat="1" applyBorder="1" applyAlignment="1">
      <alignment horizontal="right"/>
    </xf>
    <xf numFmtId="9" fontId="3" fillId="6" borderId="26" xfId="3" applyNumberFormat="1" applyBorder="1" applyAlignment="1">
      <alignment horizontal="right"/>
    </xf>
    <xf numFmtId="9" fontId="3" fillId="6" borderId="30" xfId="3" applyNumberFormat="1" applyBorder="1" applyAlignment="1">
      <alignment horizontal="center"/>
    </xf>
    <xf numFmtId="0" fontId="3" fillId="6" borderId="26" xfId="3" applyNumberFormat="1" applyBorder="1" applyAlignment="1">
      <alignment horizontal="right"/>
    </xf>
    <xf numFmtId="0" fontId="0" fillId="3" borderId="32" xfId="0" applyNumberFormat="1" applyFill="1" applyBorder="1" applyAlignment="1">
      <alignment vertical="center" wrapText="1"/>
    </xf>
    <xf numFmtId="0" fontId="0" fillId="3" borderId="35" xfId="0" applyNumberFormat="1" applyFill="1" applyBorder="1" applyAlignment="1">
      <alignment vertical="center" wrapText="1"/>
    </xf>
    <xf numFmtId="0" fontId="0" fillId="0" borderId="20" xfId="0" applyBorder="1" applyAlignment="1"/>
    <xf numFmtId="0" fontId="0" fillId="0" borderId="9" xfId="0" applyBorder="1" applyAlignment="1"/>
    <xf numFmtId="0" fontId="0" fillId="0" borderId="16" xfId="0" applyBorder="1" applyAlignment="1"/>
    <xf numFmtId="0" fontId="0" fillId="3" borderId="37" xfId="0" applyFill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4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3" borderId="9" xfId="0" applyFill="1" applyBorder="1" applyAlignment="1">
      <alignment horizontal="right"/>
    </xf>
    <xf numFmtId="9" fontId="3" fillId="6" borderId="25" xfId="3" applyNumberFormat="1" applyBorder="1" applyAlignment="1">
      <alignment horizontal="right"/>
    </xf>
    <xf numFmtId="0" fontId="3" fillId="6" borderId="27" xfId="3" applyNumberFormat="1" applyBorder="1" applyAlignment="1">
      <alignment horizontal="right"/>
    </xf>
    <xf numFmtId="10" fontId="10" fillId="7" borderId="16" xfId="37" applyNumberFormat="1" applyFont="1" applyBorder="1"/>
    <xf numFmtId="10" fontId="10" fillId="7" borderId="17" xfId="37" applyNumberFormat="1" applyFont="1" applyBorder="1"/>
    <xf numFmtId="0" fontId="10" fillId="7" borderId="17" xfId="37" applyNumberFormat="1" applyFont="1" applyBorder="1"/>
    <xf numFmtId="1" fontId="10" fillId="7" borderId="44" xfId="37" applyNumberFormat="1" applyFont="1" applyBorder="1" applyAlignment="1">
      <alignment horizontal="center"/>
    </xf>
    <xf numFmtId="10" fontId="10" fillId="7" borderId="35" xfId="37" applyNumberFormat="1" applyFont="1" applyBorder="1"/>
    <xf numFmtId="0" fontId="10" fillId="7" borderId="35" xfId="37" applyNumberFormat="1" applyFont="1" applyBorder="1"/>
    <xf numFmtId="1" fontId="10" fillId="7" borderId="18" xfId="37" applyNumberFormat="1" applyFont="1" applyBorder="1" applyAlignment="1">
      <alignment horizontal="center"/>
    </xf>
    <xf numFmtId="43" fontId="0" fillId="3" borderId="0" xfId="28" applyFont="1" applyFill="1" applyBorder="1" applyAlignment="1">
      <alignment horizontal="right"/>
    </xf>
    <xf numFmtId="0" fontId="0" fillId="4" borderId="21" xfId="0" applyFill="1" applyBorder="1"/>
    <xf numFmtId="0" fontId="0" fillId="3" borderId="21" xfId="0" applyFill="1" applyBorder="1" applyAlignment="1">
      <alignment horizontal="right"/>
    </xf>
    <xf numFmtId="0" fontId="0" fillId="3" borderId="21" xfId="0" applyFill="1" applyBorder="1"/>
    <xf numFmtId="0" fontId="0" fillId="3" borderId="22" xfId="0" applyFill="1" applyBorder="1" applyAlignment="1">
      <alignment horizontal="right"/>
    </xf>
    <xf numFmtId="43" fontId="0" fillId="3" borderId="17" xfId="28" applyFont="1" applyFill="1" applyBorder="1" applyAlignment="1">
      <alignment horizontal="right"/>
    </xf>
    <xf numFmtId="0" fontId="3" fillId="6" borderId="45" xfId="3" applyBorder="1" applyAlignment="1"/>
    <xf numFmtId="0" fontId="3" fillId="6" borderId="27" xfId="3" applyBorder="1" applyAlignment="1">
      <alignment horizontal="right"/>
    </xf>
    <xf numFmtId="1" fontId="0" fillId="4" borderId="21" xfId="0" applyNumberFormat="1" applyFill="1" applyBorder="1"/>
    <xf numFmtId="43" fontId="0" fillId="3" borderId="21" xfId="28" applyFont="1" applyFill="1" applyBorder="1" applyAlignment="1">
      <alignment horizontal="right"/>
    </xf>
    <xf numFmtId="0" fontId="3" fillId="6" borderId="31" xfId="3" applyBorder="1"/>
    <xf numFmtId="0" fontId="0" fillId="3" borderId="20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10" fillId="7" borderId="11" xfId="37" applyFont="1" applyBorder="1" applyAlignment="1"/>
    <xf numFmtId="0" fontId="10" fillId="7" borderId="12" xfId="37" applyFont="1" applyBorder="1" applyAlignment="1"/>
    <xf numFmtId="0" fontId="10" fillId="7" borderId="13" xfId="37" applyFont="1" applyBorder="1" applyAlignment="1"/>
    <xf numFmtId="0" fontId="0" fillId="4" borderId="32" xfId="0" applyFill="1" applyBorder="1" applyAlignment="1">
      <alignment horizontal="right"/>
    </xf>
    <xf numFmtId="0" fontId="0" fillId="4" borderId="46" xfId="0" applyFill="1" applyBorder="1" applyAlignment="1">
      <alignment horizontal="center"/>
    </xf>
    <xf numFmtId="0" fontId="3" fillId="6" borderId="29" xfId="3" applyBorder="1" applyAlignment="1">
      <alignment horizontal="right"/>
    </xf>
    <xf numFmtId="0" fontId="3" fillId="6" borderId="30" xfId="3" applyBorder="1" applyAlignment="1">
      <alignment horizontal="center"/>
    </xf>
    <xf numFmtId="164" fontId="0" fillId="4" borderId="32" xfId="0" applyNumberFormat="1" applyFill="1" applyBorder="1"/>
    <xf numFmtId="164" fontId="0" fillId="4" borderId="4" xfId="0" applyNumberFormat="1" applyFill="1" applyBorder="1"/>
    <xf numFmtId="164" fontId="0" fillId="4" borderId="35" xfId="0" applyNumberFormat="1" applyFill="1" applyBorder="1"/>
    <xf numFmtId="0" fontId="0" fillId="4" borderId="46" xfId="0" applyFill="1" applyBorder="1" applyAlignment="1">
      <alignment horizontal="right"/>
    </xf>
    <xf numFmtId="0" fontId="3" fillId="6" borderId="29" xfId="3" applyBorder="1"/>
    <xf numFmtId="0" fontId="7" fillId="0" borderId="20" xfId="0" applyFont="1" applyBorder="1" applyAlignment="1"/>
    <xf numFmtId="0" fontId="10" fillId="7" borderId="16" xfId="37" applyFont="1" applyBorder="1" applyAlignment="1"/>
    <xf numFmtId="0" fontId="12" fillId="9" borderId="47" xfId="343" applyBorder="1" applyAlignment="1">
      <alignment horizontal="center"/>
    </xf>
    <xf numFmtId="0" fontId="12" fillId="9" borderId="48" xfId="343" applyBorder="1" applyAlignment="1">
      <alignment horizontal="center"/>
    </xf>
    <xf numFmtId="0" fontId="12" fillId="9" borderId="49" xfId="343" applyBorder="1" applyAlignment="1">
      <alignment horizontal="center"/>
    </xf>
    <xf numFmtId="0" fontId="12" fillId="9" borderId="50" xfId="343" applyBorder="1" applyAlignment="1">
      <alignment horizontal="center"/>
    </xf>
    <xf numFmtId="0" fontId="12" fillId="9" borderId="51" xfId="343" applyBorder="1" applyAlignment="1">
      <alignment horizontal="center"/>
    </xf>
    <xf numFmtId="0" fontId="10" fillId="7" borderId="44" xfId="37" applyNumberFormat="1" applyFont="1" applyBorder="1" applyAlignment="1">
      <alignment horizontal="center"/>
    </xf>
    <xf numFmtId="1" fontId="10" fillId="7" borderId="35" xfId="37" applyNumberFormat="1" applyFont="1" applyBorder="1"/>
    <xf numFmtId="164" fontId="10" fillId="7" borderId="35" xfId="37" applyNumberFormat="1" applyFont="1" applyBorder="1"/>
    <xf numFmtId="166" fontId="0" fillId="3" borderId="20" xfId="0" applyNumberFormat="1" applyFill="1" applyBorder="1" applyAlignment="1">
      <alignment vertical="center" wrapText="1"/>
    </xf>
    <xf numFmtId="166" fontId="0" fillId="3" borderId="32" xfId="0" applyNumberFormat="1" applyFill="1" applyBorder="1" applyAlignment="1">
      <alignment vertical="center" wrapText="1"/>
    </xf>
    <xf numFmtId="166" fontId="0" fillId="3" borderId="9" xfId="0" applyNumberFormat="1" applyFill="1" applyBorder="1" applyAlignment="1">
      <alignment vertical="center" wrapText="1"/>
    </xf>
    <xf numFmtId="166" fontId="0" fillId="3" borderId="4" xfId="0" applyNumberFormat="1" applyFill="1" applyBorder="1" applyAlignment="1">
      <alignment vertical="center" wrapText="1"/>
    </xf>
    <xf numFmtId="166" fontId="0" fillId="3" borderId="16" xfId="0" applyNumberFormat="1" applyFill="1" applyBorder="1" applyAlignment="1">
      <alignment vertical="center" wrapText="1"/>
    </xf>
    <xf numFmtId="166" fontId="0" fillId="3" borderId="35" xfId="0" applyNumberFormat="1" applyFill="1" applyBorder="1" applyAlignment="1">
      <alignment vertical="center" wrapText="1"/>
    </xf>
    <xf numFmtId="2" fontId="0" fillId="3" borderId="32" xfId="0" applyNumberFormat="1" applyFill="1" applyBorder="1" applyAlignment="1">
      <alignment vertical="center" wrapText="1"/>
    </xf>
    <xf numFmtId="2" fontId="0" fillId="3" borderId="33" xfId="0" applyNumberFormat="1" applyFill="1" applyBorder="1" applyAlignment="1">
      <alignment vertical="center" wrapText="1"/>
    </xf>
    <xf numFmtId="2" fontId="0" fillId="3" borderId="4" xfId="0" applyNumberFormat="1" applyFill="1" applyBorder="1" applyAlignment="1">
      <alignment vertical="center" wrapText="1"/>
    </xf>
    <xf numFmtId="2" fontId="0" fillId="3" borderId="34" xfId="0" applyNumberFormat="1" applyFill="1" applyBorder="1" applyAlignment="1">
      <alignment vertical="center" wrapText="1"/>
    </xf>
    <xf numFmtId="2" fontId="0" fillId="3" borderId="35" xfId="0" applyNumberFormat="1" applyFill="1" applyBorder="1" applyAlignment="1">
      <alignment vertical="center" wrapText="1"/>
    </xf>
    <xf numFmtId="2" fontId="0" fillId="3" borderId="36" xfId="0" applyNumberFormat="1" applyFill="1" applyBorder="1" applyAlignment="1">
      <alignment vertical="center" wrapText="1"/>
    </xf>
    <xf numFmtId="1" fontId="0" fillId="3" borderId="21" xfId="28" applyNumberFormat="1" applyFont="1" applyFill="1" applyBorder="1" applyAlignment="1">
      <alignment horizontal="right"/>
    </xf>
    <xf numFmtId="1" fontId="0" fillId="3" borderId="0" xfId="28" applyNumberFormat="1" applyFont="1" applyFill="1" applyBorder="1" applyAlignment="1">
      <alignment horizontal="right"/>
    </xf>
    <xf numFmtId="1" fontId="0" fillId="3" borderId="17" xfId="28" applyNumberFormat="1" applyFont="1" applyFill="1" applyBorder="1" applyAlignment="1">
      <alignment horizontal="right"/>
    </xf>
    <xf numFmtId="2" fontId="0" fillId="3" borderId="22" xfId="0" applyNumberFormat="1" applyFill="1" applyBorder="1" applyAlignment="1">
      <alignment horizontal="right"/>
    </xf>
    <xf numFmtId="2" fontId="0" fillId="3" borderId="10" xfId="0" applyNumberFormat="1" applyFill="1" applyBorder="1" applyAlignment="1">
      <alignment horizontal="right"/>
    </xf>
    <xf numFmtId="2" fontId="0" fillId="3" borderId="18" xfId="0" applyNumberFormat="1" applyFill="1" applyBorder="1" applyAlignment="1">
      <alignment horizontal="right"/>
    </xf>
    <xf numFmtId="2" fontId="0" fillId="4" borderId="21" xfId="0" applyNumberFormat="1" applyFill="1" applyBorder="1"/>
    <xf numFmtId="2" fontId="0" fillId="4" borderId="0" xfId="0" applyNumberFormat="1" applyFill="1" applyBorder="1"/>
    <xf numFmtId="2" fontId="0" fillId="4" borderId="17" xfId="0" applyNumberFormat="1" applyFill="1" applyBorder="1"/>
    <xf numFmtId="1" fontId="0" fillId="4" borderId="20" xfId="0" applyNumberFormat="1" applyFill="1" applyBorder="1"/>
    <xf numFmtId="1" fontId="0" fillId="4" borderId="9" xfId="0" applyNumberFormat="1" applyFill="1" applyBorder="1"/>
    <xf numFmtId="1" fontId="0" fillId="4" borderId="9" xfId="0" applyNumberFormat="1" applyFill="1" applyBorder="1" applyAlignment="1">
      <alignment vertical="center" wrapText="1"/>
    </xf>
    <xf numFmtId="1" fontId="0" fillId="4" borderId="0" xfId="0" applyNumberFormat="1" applyFill="1" applyBorder="1" applyAlignment="1">
      <alignment vertical="center" wrapText="1"/>
    </xf>
    <xf numFmtId="1" fontId="0" fillId="4" borderId="16" xfId="0" applyNumberFormat="1" applyFill="1" applyBorder="1"/>
    <xf numFmtId="1" fontId="0" fillId="4" borderId="46" xfId="0" applyNumberFormat="1" applyFill="1" applyBorder="1"/>
    <xf numFmtId="1" fontId="0" fillId="4" borderId="5" xfId="0" applyNumberFormat="1" applyFill="1" applyBorder="1"/>
    <xf numFmtId="1" fontId="0" fillId="4" borderId="44" xfId="0" applyNumberFormat="1" applyFill="1" applyBorder="1"/>
    <xf numFmtId="1" fontId="0" fillId="4" borderId="22" xfId="0" applyNumberFormat="1" applyFill="1" applyBorder="1"/>
    <xf numFmtId="1" fontId="0" fillId="4" borderId="10" xfId="0" applyNumberFormat="1" applyFill="1" applyBorder="1"/>
    <xf numFmtId="1" fontId="0" fillId="4" borderId="18" xfId="0" applyNumberFormat="1" applyFill="1" applyBorder="1"/>
  </cellXfs>
  <cellStyles count="362">
    <cellStyle name="60% - Accent3" xfId="343" builtinId="40"/>
    <cellStyle name="Comma" xfId="28" builtinId="3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Good" xfId="2" builtinId="26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Input" xfId="3" builtinId="20"/>
    <cellStyle name="Neutral" xfId="37" builtinId="28"/>
    <cellStyle name="Normal" xfId="0" builtinId="0"/>
    <cellStyle name="Normal 2" xfId="83"/>
    <cellStyle name="Normal 3" xfId="84"/>
    <cellStyle name="Note" xfId="38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∑(∆NTCP-12)/TH</c:v>
          </c:tx>
          <c:invertIfNegative val="0"/>
          <c:val>
            <c:numRef>
              <c:f>Figure!$D$5:$D$27</c:f>
              <c:numCache>
                <c:formatCode>0.00</c:formatCode>
                <c:ptCount val="23"/>
                <c:pt idx="0">
                  <c:v>-0.964831078321173</c:v>
                </c:pt>
                <c:pt idx="1">
                  <c:v>-1.135588228815114</c:v>
                </c:pt>
                <c:pt idx="2">
                  <c:v>-1.136048057901027</c:v>
                </c:pt>
                <c:pt idx="3">
                  <c:v>-1.139914947547955</c:v>
                </c:pt>
                <c:pt idx="4">
                  <c:v>-1.162144265196914</c:v>
                </c:pt>
                <c:pt idx="5">
                  <c:v>-1.166453396580194</c:v>
                </c:pt>
                <c:pt idx="6">
                  <c:v>-1.171232640773453</c:v>
                </c:pt>
                <c:pt idx="7">
                  <c:v>-1.190661644333213</c:v>
                </c:pt>
                <c:pt idx="8">
                  <c:v>-1.620029188693997</c:v>
                </c:pt>
                <c:pt idx="9">
                  <c:v>-1.628361242978706</c:v>
                </c:pt>
                <c:pt idx="10">
                  <c:v>-1.65532018306596</c:v>
                </c:pt>
                <c:pt idx="11">
                  <c:v>-1.77821764099474</c:v>
                </c:pt>
                <c:pt idx="12">
                  <c:v>-1.852010804440723</c:v>
                </c:pt>
                <c:pt idx="13">
                  <c:v>-1.9305013653007</c:v>
                </c:pt>
                <c:pt idx="14">
                  <c:v>-2.196499310964713</c:v>
                </c:pt>
                <c:pt idx="15">
                  <c:v>-2.199755094173187</c:v>
                </c:pt>
                <c:pt idx="16">
                  <c:v>-2.300765456684366</c:v>
                </c:pt>
                <c:pt idx="17">
                  <c:v>-2.633817873972027</c:v>
                </c:pt>
                <c:pt idx="18">
                  <c:v>-2.842073372908694</c:v>
                </c:pt>
                <c:pt idx="19">
                  <c:v>-2.962021923910387</c:v>
                </c:pt>
                <c:pt idx="20">
                  <c:v>-3.015854219426452</c:v>
                </c:pt>
                <c:pt idx="21">
                  <c:v>-3.077730199061398</c:v>
                </c:pt>
                <c:pt idx="22">
                  <c:v>-3.103048559839283</c:v>
                </c:pt>
              </c:numCache>
            </c:numRef>
          </c:val>
        </c:ser>
        <c:ser>
          <c:idx val="1"/>
          <c:order val="1"/>
          <c:tx>
            <c:v>∑(∆NTCP-6)/TH</c:v>
          </c:tx>
          <c:invertIfNegative val="0"/>
          <c:val>
            <c:numRef>
              <c:f>Figure!$E$5:$E$27</c:f>
              <c:numCache>
                <c:formatCode>0.00</c:formatCode>
                <c:ptCount val="23"/>
                <c:pt idx="0">
                  <c:v>-1.0561047698063</c:v>
                </c:pt>
                <c:pt idx="1">
                  <c:v>-1.42064848846134</c:v>
                </c:pt>
                <c:pt idx="2">
                  <c:v>-1.469546227751841</c:v>
                </c:pt>
                <c:pt idx="3">
                  <c:v>-1.20779887599286</c:v>
                </c:pt>
                <c:pt idx="4">
                  <c:v>-1.275149083428573</c:v>
                </c:pt>
                <c:pt idx="5">
                  <c:v>-1.18026279976066</c:v>
                </c:pt>
                <c:pt idx="6">
                  <c:v>-1.058381245715694</c:v>
                </c:pt>
                <c:pt idx="7">
                  <c:v>-1.308540548112566</c:v>
                </c:pt>
                <c:pt idx="8">
                  <c:v>-2.26043455728286</c:v>
                </c:pt>
                <c:pt idx="9">
                  <c:v>-1.935106486239064</c:v>
                </c:pt>
                <c:pt idx="10">
                  <c:v>-2.320635658719346</c:v>
                </c:pt>
                <c:pt idx="11">
                  <c:v>-1.65792393132152</c:v>
                </c:pt>
                <c:pt idx="12">
                  <c:v>-2.227744625850184</c:v>
                </c:pt>
                <c:pt idx="13">
                  <c:v>-1.8462361359367</c:v>
                </c:pt>
                <c:pt idx="14">
                  <c:v>-2.976872472895106</c:v>
                </c:pt>
                <c:pt idx="15">
                  <c:v>-2.657088326266606</c:v>
                </c:pt>
                <c:pt idx="16">
                  <c:v>-2.635785804488547</c:v>
                </c:pt>
                <c:pt idx="17">
                  <c:v>-2.87250528546392</c:v>
                </c:pt>
                <c:pt idx="18">
                  <c:v>-2.70521375270906</c:v>
                </c:pt>
                <c:pt idx="19">
                  <c:v>-3.290043758391646</c:v>
                </c:pt>
                <c:pt idx="20">
                  <c:v>-3.520466575880406</c:v>
                </c:pt>
                <c:pt idx="21">
                  <c:v>-3.44568932683321</c:v>
                </c:pt>
                <c:pt idx="22">
                  <c:v>-3.593140067182467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123768840"/>
        <c:axId val="2091868632"/>
      </c:barChart>
      <c:barChart>
        <c:barDir val="col"/>
        <c:grouping val="clustered"/>
        <c:varyColors val="0"/>
        <c:ser>
          <c:idx val="2"/>
          <c:order val="2"/>
          <c:tx>
            <c:v>ICER/TH</c:v>
          </c:tx>
          <c:invertIfNegative val="0"/>
          <c:val>
            <c:numRef>
              <c:f>Figure!$G$5:$G$27</c:f>
              <c:numCache>
                <c:formatCode>0.00</c:formatCode>
                <c:ptCount val="23"/>
                <c:pt idx="0">
                  <c:v>2.525000000000009</c:v>
                </c:pt>
                <c:pt idx="1">
                  <c:v>2.229166666666681</c:v>
                </c:pt>
                <c:pt idx="2">
                  <c:v>1.468749999999999</c:v>
                </c:pt>
                <c:pt idx="3">
                  <c:v>2.145833333333315</c:v>
                </c:pt>
                <c:pt idx="4">
                  <c:v>5.083333333333291</c:v>
                </c:pt>
                <c:pt idx="5">
                  <c:v>1.749999999999993</c:v>
                </c:pt>
                <c:pt idx="6">
                  <c:v>2.291666666666682</c:v>
                </c:pt>
                <c:pt idx="7">
                  <c:v>1.964285714285731</c:v>
                </c:pt>
                <c:pt idx="8">
                  <c:v>1.112500000000004</c:v>
                </c:pt>
                <c:pt idx="9">
                  <c:v>1.137499999999994</c:v>
                </c:pt>
                <c:pt idx="10">
                  <c:v>1.162500000000004</c:v>
                </c:pt>
                <c:pt idx="11">
                  <c:v>1.597222222222225</c:v>
                </c:pt>
                <c:pt idx="12">
                  <c:v>1.056818181818179</c:v>
                </c:pt>
                <c:pt idx="13">
                  <c:v>1.337499999999993</c:v>
                </c:pt>
                <c:pt idx="14">
                  <c:v>0.846153846153847</c:v>
                </c:pt>
                <c:pt idx="15">
                  <c:v>0.846153846153847</c:v>
                </c:pt>
                <c:pt idx="16">
                  <c:v>0.903846153846155</c:v>
                </c:pt>
                <c:pt idx="17">
                  <c:v>0.799999999999998</c:v>
                </c:pt>
                <c:pt idx="18">
                  <c:v>1.260416666666665</c:v>
                </c:pt>
                <c:pt idx="19">
                  <c:v>0.713235294117647</c:v>
                </c:pt>
                <c:pt idx="20">
                  <c:v>0.569444444444445</c:v>
                </c:pt>
                <c:pt idx="21">
                  <c:v>0.676470588235294</c:v>
                </c:pt>
                <c:pt idx="22">
                  <c:v>0.604166666666668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1879512"/>
        <c:axId val="2091874072"/>
      </c:barChart>
      <c:lineChart>
        <c:grouping val="standard"/>
        <c:varyColors val="0"/>
        <c:ser>
          <c:idx val="3"/>
          <c:order val="3"/>
          <c:tx>
            <c:v>Limit tox.</c:v>
          </c:tx>
          <c:spPr>
            <a:ln w="25400">
              <a:solidFill>
                <a:schemeClr val="accent4">
                  <a:lumMod val="40000"/>
                  <a:lumOff val="60000"/>
                </a:schemeClr>
              </a:solidFill>
              <a:prstDash val="solid"/>
            </a:ln>
          </c:spPr>
          <c:marker>
            <c:symbol val="dash"/>
            <c:size val="5"/>
            <c:spPr>
              <a:ln>
                <a:solidFill>
                  <a:schemeClr val="bg1"/>
                </a:solidFill>
              </a:ln>
            </c:spPr>
          </c:marker>
          <c:val>
            <c:numRef>
              <c:f>Figure!$H$5:$H$27</c:f>
              <c:numCache>
                <c:formatCode>0.00</c:formatCode>
                <c:ptCount val="23"/>
                <c:pt idx="0">
                  <c:v>-1.0</c:v>
                </c:pt>
                <c:pt idx="1">
                  <c:v>-1.0</c:v>
                </c:pt>
                <c:pt idx="2">
                  <c:v>-1.0</c:v>
                </c:pt>
                <c:pt idx="3">
                  <c:v>-1.0</c:v>
                </c:pt>
                <c:pt idx="4">
                  <c:v>-1.0</c:v>
                </c:pt>
                <c:pt idx="5">
                  <c:v>-1.0</c:v>
                </c:pt>
                <c:pt idx="6">
                  <c:v>-1.0</c:v>
                </c:pt>
                <c:pt idx="7">
                  <c:v>-1.0</c:v>
                </c:pt>
                <c:pt idx="8">
                  <c:v>-1.0</c:v>
                </c:pt>
                <c:pt idx="9">
                  <c:v>-1.0</c:v>
                </c:pt>
                <c:pt idx="10">
                  <c:v>-1.0</c:v>
                </c:pt>
                <c:pt idx="11">
                  <c:v>-1.0</c:v>
                </c:pt>
                <c:pt idx="12">
                  <c:v>-1.0</c:v>
                </c:pt>
                <c:pt idx="13">
                  <c:v>-1.0</c:v>
                </c:pt>
                <c:pt idx="14">
                  <c:v>-1.0</c:v>
                </c:pt>
                <c:pt idx="15">
                  <c:v>-1.0</c:v>
                </c:pt>
                <c:pt idx="16">
                  <c:v>-1.0</c:v>
                </c:pt>
                <c:pt idx="17">
                  <c:v>-1.0</c:v>
                </c:pt>
                <c:pt idx="18">
                  <c:v>-1.0</c:v>
                </c:pt>
                <c:pt idx="19">
                  <c:v>-1.0</c:v>
                </c:pt>
                <c:pt idx="20">
                  <c:v>-1.0</c:v>
                </c:pt>
                <c:pt idx="21">
                  <c:v>-1.0</c:v>
                </c:pt>
                <c:pt idx="22">
                  <c:v>-1.0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768840"/>
        <c:axId val="2091868632"/>
      </c:lineChart>
      <c:lineChart>
        <c:grouping val="standard"/>
        <c:varyColors val="0"/>
        <c:ser>
          <c:idx val="4"/>
          <c:order val="4"/>
          <c:tx>
            <c:v>Limit ICER</c:v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ash"/>
            <c:size val="5"/>
            <c:spPr>
              <a:ln>
                <a:solidFill>
                  <a:schemeClr val="bg1"/>
                </a:solidFill>
              </a:ln>
            </c:spPr>
          </c:marker>
          <c:val>
            <c:numRef>
              <c:f>Figure!$I$5:$I$27</c:f>
              <c:numCache>
                <c:formatCode>0.00</c:formatCode>
                <c:ptCount val="23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879512"/>
        <c:axId val="2091874072"/>
      </c:lineChart>
      <c:catAx>
        <c:axId val="2123768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Patients</a:t>
                </a:r>
              </a:p>
            </c:rich>
          </c:tx>
          <c:layout/>
          <c:overlay val="0"/>
        </c:title>
        <c:majorTickMark val="none"/>
        <c:minorTickMark val="none"/>
        <c:tickLblPos val="none"/>
        <c:crossAx val="2091868632"/>
        <c:crossesAt val="0.0"/>
        <c:auto val="1"/>
        <c:lblAlgn val="ctr"/>
        <c:lblOffset val="100"/>
        <c:noMultiLvlLbl val="0"/>
      </c:catAx>
      <c:valAx>
        <c:axId val="2091868632"/>
        <c:scaling>
          <c:orientation val="minMax"/>
          <c:min val="-5.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∆NTCP (rel)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123768840"/>
        <c:crosses val="autoZero"/>
        <c:crossBetween val="between"/>
        <c:majorUnit val="1.0"/>
      </c:valAx>
      <c:valAx>
        <c:axId val="2091874072"/>
        <c:scaling>
          <c:orientation val="minMax"/>
          <c:max val="5.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ICER (rel)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2091879512"/>
        <c:crosses val="max"/>
        <c:crossBetween val="between"/>
        <c:majorUnit val="1.0"/>
      </c:valAx>
      <c:catAx>
        <c:axId val="2091879512"/>
        <c:scaling>
          <c:orientation val="minMax"/>
        </c:scaling>
        <c:delete val="1"/>
        <c:axPos val="b"/>
        <c:majorTickMark val="out"/>
        <c:minorTickMark val="none"/>
        <c:tickLblPos val="nextTo"/>
        <c:crossAx val="2091874072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165100</xdr:colOff>
      <xdr:row>4</xdr:row>
      <xdr:rowOff>50800</xdr:rowOff>
    </xdr:from>
    <xdr:to>
      <xdr:col>18</xdr:col>
      <xdr:colOff>12700</xdr:colOff>
      <xdr:row>27</xdr:row>
      <xdr:rowOff>12700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33"/>
  <sheetViews>
    <sheetView tabSelected="1" zoomScale="115" zoomScaleNormal="115" zoomScalePageLayoutView="115" workbookViewId="0">
      <selection activeCell="A35" sqref="A35"/>
    </sheetView>
  </sheetViews>
  <sheetFormatPr baseColWidth="10" defaultColWidth="8.83203125" defaultRowHeight="14" x14ac:dyDescent="0"/>
  <cols>
    <col min="1" max="1" width="10.6640625" customWidth="1"/>
    <col min="2" max="2" width="8.5" customWidth="1"/>
    <col min="3" max="3" width="8.33203125" bestFit="1" customWidth="1"/>
    <col min="4" max="4" width="8.1640625" customWidth="1"/>
    <col min="5" max="5" width="8.33203125" customWidth="1"/>
    <col min="7" max="7" width="8.6640625" bestFit="1" customWidth="1"/>
    <col min="8" max="8" width="9.5" bestFit="1" customWidth="1"/>
    <col min="9" max="9" width="9" bestFit="1" customWidth="1"/>
    <col min="10" max="11" width="9" customWidth="1"/>
    <col min="12" max="12" width="7.5" style="21" customWidth="1"/>
    <col min="13" max="13" width="8.83203125" customWidth="1"/>
    <col min="14" max="14" width="3" customWidth="1"/>
  </cols>
  <sheetData>
    <row r="1" spans="1:13" ht="15" thickBot="1"/>
    <row r="2" spans="1:13" ht="16" thickBot="1">
      <c r="B2" s="117" t="s">
        <v>60</v>
      </c>
      <c r="C2" s="118"/>
      <c r="D2" s="119"/>
      <c r="E2" s="120" t="s">
        <v>61</v>
      </c>
      <c r="F2" s="118"/>
      <c r="G2" s="119"/>
      <c r="H2" s="120" t="s">
        <v>62</v>
      </c>
      <c r="I2" s="118"/>
      <c r="J2" s="119"/>
      <c r="K2" s="120" t="s">
        <v>63</v>
      </c>
      <c r="L2" s="118"/>
      <c r="M2" s="121"/>
    </row>
    <row r="3" spans="1:13">
      <c r="A3" s="115" t="s">
        <v>58</v>
      </c>
      <c r="B3" s="49" t="s">
        <v>0</v>
      </c>
      <c r="C3" s="50" t="s">
        <v>1</v>
      </c>
      <c r="D3" s="107" t="s">
        <v>43</v>
      </c>
      <c r="E3" s="106" t="s">
        <v>33</v>
      </c>
      <c r="F3" s="50" t="s">
        <v>34</v>
      </c>
      <c r="G3" s="113" t="s">
        <v>43</v>
      </c>
      <c r="H3" s="106" t="s">
        <v>31</v>
      </c>
      <c r="I3" s="50" t="s">
        <v>32</v>
      </c>
      <c r="J3" s="113" t="s">
        <v>43</v>
      </c>
      <c r="K3" s="106" t="s">
        <v>3</v>
      </c>
      <c r="L3" s="50" t="s">
        <v>2</v>
      </c>
      <c r="M3" s="51" t="s">
        <v>43</v>
      </c>
    </row>
    <row r="4" spans="1:13" ht="16" thickBot="1">
      <c r="A4" s="96" t="s">
        <v>35</v>
      </c>
      <c r="B4" s="55">
        <v>50</v>
      </c>
      <c r="C4" s="56">
        <v>50</v>
      </c>
      <c r="D4" s="109"/>
      <c r="E4" s="114">
        <v>26</v>
      </c>
      <c r="F4" s="57">
        <v>26</v>
      </c>
      <c r="G4" s="109"/>
      <c r="H4" s="114">
        <v>26</v>
      </c>
      <c r="I4" s="57">
        <v>26</v>
      </c>
      <c r="J4" s="109"/>
      <c r="K4" s="108">
        <v>50</v>
      </c>
      <c r="L4" s="56">
        <v>50</v>
      </c>
      <c r="M4" s="58"/>
    </row>
    <row r="5" spans="1:13" s="7" customFormat="1">
      <c r="A5" s="70">
        <v>1</v>
      </c>
      <c r="B5" s="60">
        <v>35.6901409042163</v>
      </c>
      <c r="C5" s="61">
        <v>11.5431862980576</v>
      </c>
      <c r="D5" s="151">
        <f t="shared" ref="D5:D27" si="0">IF(B5&gt;=$B$4,1,0)*IF(C5&lt;$C$4,1,0)</f>
        <v>0</v>
      </c>
      <c r="E5" s="110">
        <v>38.888927641745802</v>
      </c>
      <c r="F5" s="61">
        <v>31.549142791211899</v>
      </c>
      <c r="G5" s="151">
        <f>IF(E5&gt;=$F$4,1,0)*IF(F5&lt;$F$4,1,0)</f>
        <v>0</v>
      </c>
      <c r="H5" s="110">
        <v>34.410431052213099</v>
      </c>
      <c r="I5" s="61">
        <v>21.7534940814209</v>
      </c>
      <c r="J5" s="151">
        <f t="shared" ref="J5:J27" si="1">IF(H5&gt;=$H$4,1,0)*IF(I5&lt;$I$4,1,0)</f>
        <v>1</v>
      </c>
      <c r="K5" s="110">
        <v>57.789724872440701</v>
      </c>
      <c r="L5" s="61">
        <v>45.0973137671307</v>
      </c>
      <c r="M5" s="154">
        <f t="shared" ref="M5:M27" si="2">IF(K5&gt;=$K$4,1,0)*IF(L5&lt;$L$4,1,0)</f>
        <v>1</v>
      </c>
    </row>
    <row r="6" spans="1:13" s="7" customFormat="1">
      <c r="A6" s="71">
        <v>2</v>
      </c>
      <c r="B6" s="28">
        <v>40.774338090279599</v>
      </c>
      <c r="C6" s="10">
        <v>11.041964760155</v>
      </c>
      <c r="D6" s="152">
        <f t="shared" si="0"/>
        <v>0</v>
      </c>
      <c r="E6" s="111">
        <v>49.855998887118297</v>
      </c>
      <c r="F6" s="10">
        <v>29.5214164538109</v>
      </c>
      <c r="G6" s="152">
        <f t="shared" ref="G6:G27" si="3">IF(E6&gt;=$F$4,1,0)*IF(F6&lt;$F$4,1,0)</f>
        <v>0</v>
      </c>
      <c r="H6" s="111">
        <v>42.419488147955498</v>
      </c>
      <c r="I6" s="10">
        <v>20.934114983061999</v>
      </c>
      <c r="J6" s="152">
        <f t="shared" si="1"/>
        <v>1</v>
      </c>
      <c r="K6" s="111">
        <v>68.334842270198394</v>
      </c>
      <c r="L6" s="10">
        <v>65.8238912580224</v>
      </c>
      <c r="M6" s="155">
        <f t="shared" si="2"/>
        <v>0</v>
      </c>
    </row>
    <row r="7" spans="1:13">
      <c r="A7" s="71">
        <v>3</v>
      </c>
      <c r="B7" s="28">
        <v>68.949506695442906</v>
      </c>
      <c r="C7" s="10">
        <v>66.845373660552497</v>
      </c>
      <c r="D7" s="152">
        <f t="shared" si="0"/>
        <v>0</v>
      </c>
      <c r="E7" s="111">
        <v>39.6791806457489</v>
      </c>
      <c r="F7" s="10">
        <v>32.7085665529275</v>
      </c>
      <c r="G7" s="152">
        <f t="shared" si="3"/>
        <v>0</v>
      </c>
      <c r="H7" s="111">
        <v>30.954460355933399</v>
      </c>
      <c r="I7" s="10">
        <v>22.301350930957501</v>
      </c>
      <c r="J7" s="152">
        <f t="shared" si="1"/>
        <v>1</v>
      </c>
      <c r="K7" s="111">
        <v>70.4720837700456</v>
      </c>
      <c r="L7" s="10">
        <v>67.253336952808397</v>
      </c>
      <c r="M7" s="155">
        <f t="shared" si="2"/>
        <v>0</v>
      </c>
    </row>
    <row r="8" spans="1:13">
      <c r="A8" s="71">
        <v>4</v>
      </c>
      <c r="B8" s="28">
        <v>29.666837056380299</v>
      </c>
      <c r="C8" s="10">
        <v>13.2693032966963</v>
      </c>
      <c r="D8" s="152">
        <f t="shared" si="0"/>
        <v>0</v>
      </c>
      <c r="E8" s="111">
        <v>39.354245889445998</v>
      </c>
      <c r="F8" s="10">
        <v>18.244280397650599</v>
      </c>
      <c r="G8" s="152">
        <f t="shared" si="3"/>
        <v>1</v>
      </c>
      <c r="H8" s="111">
        <v>25.909620961598701</v>
      </c>
      <c r="I8" s="10">
        <v>9.6010331933774395</v>
      </c>
      <c r="J8" s="152">
        <f t="shared" si="1"/>
        <v>0</v>
      </c>
      <c r="K8" s="111">
        <v>63.419684294716603</v>
      </c>
      <c r="L8" s="10">
        <v>53.720151942656301</v>
      </c>
      <c r="M8" s="155">
        <f t="shared" si="2"/>
        <v>0</v>
      </c>
    </row>
    <row r="9" spans="1:13">
      <c r="A9" s="71">
        <v>5</v>
      </c>
      <c r="B9" s="28">
        <v>55.647273733680201</v>
      </c>
      <c r="C9" s="10">
        <v>43.74524219808</v>
      </c>
      <c r="D9" s="152">
        <f t="shared" si="0"/>
        <v>1</v>
      </c>
      <c r="E9" s="111">
        <v>58.821727154633699</v>
      </c>
      <c r="F9" s="10">
        <v>36.578134093833498</v>
      </c>
      <c r="G9" s="152">
        <f t="shared" si="3"/>
        <v>0</v>
      </c>
      <c r="H9" s="111">
        <v>54.382745934020498</v>
      </c>
      <c r="I9" s="10">
        <v>35.148206061059398</v>
      </c>
      <c r="J9" s="152">
        <f t="shared" si="1"/>
        <v>0</v>
      </c>
      <c r="K9" s="111">
        <v>67.900139662590206</v>
      </c>
      <c r="L9" s="10">
        <v>68.135632200231598</v>
      </c>
      <c r="M9" s="155">
        <f t="shared" si="2"/>
        <v>0</v>
      </c>
    </row>
    <row r="10" spans="1:13">
      <c r="A10" s="71">
        <v>6</v>
      </c>
      <c r="B10" s="28">
        <v>63.755458040749502</v>
      </c>
      <c r="C10" s="10">
        <v>66.552005055533897</v>
      </c>
      <c r="D10" s="152">
        <f t="shared" si="0"/>
        <v>0</v>
      </c>
      <c r="E10" s="111">
        <v>65.190339726848407</v>
      </c>
      <c r="F10" s="10">
        <v>48.743699612877798</v>
      </c>
      <c r="G10" s="152">
        <f t="shared" si="3"/>
        <v>0</v>
      </c>
      <c r="H10" s="111">
        <v>24.0501801469443</v>
      </c>
      <c r="I10" s="10">
        <v>15.9782037271556</v>
      </c>
      <c r="J10" s="152">
        <f t="shared" si="1"/>
        <v>0</v>
      </c>
      <c r="K10" s="111">
        <v>62.305324093718703</v>
      </c>
      <c r="L10" s="10">
        <v>65.733270395946903</v>
      </c>
      <c r="M10" s="155">
        <f t="shared" si="2"/>
        <v>0</v>
      </c>
    </row>
    <row r="11" spans="1:13">
      <c r="A11" s="71">
        <v>7</v>
      </c>
      <c r="B11" s="28">
        <v>59.053072517690701</v>
      </c>
      <c r="C11" s="10">
        <v>53.131069120949498</v>
      </c>
      <c r="D11" s="152">
        <f t="shared" si="0"/>
        <v>0</v>
      </c>
      <c r="E11" s="111">
        <v>59.048841129062403</v>
      </c>
      <c r="F11" s="10">
        <v>45.135913571569603</v>
      </c>
      <c r="G11" s="152">
        <f t="shared" si="3"/>
        <v>0</v>
      </c>
      <c r="H11" s="111">
        <v>35.187344885979002</v>
      </c>
      <c r="I11" s="10">
        <v>26.4017737009763</v>
      </c>
      <c r="J11" s="152">
        <f t="shared" si="1"/>
        <v>0</v>
      </c>
      <c r="K11" s="111">
        <v>62.392010233184401</v>
      </c>
      <c r="L11" s="10">
        <v>65.344101210537104</v>
      </c>
      <c r="M11" s="155">
        <f t="shared" si="2"/>
        <v>0</v>
      </c>
    </row>
    <row r="12" spans="1:13">
      <c r="A12" s="71">
        <v>8</v>
      </c>
      <c r="B12" s="28">
        <v>70.330254152926599</v>
      </c>
      <c r="C12" s="10">
        <v>70.323730718570502</v>
      </c>
      <c r="D12" s="152">
        <f t="shared" si="0"/>
        <v>0</v>
      </c>
      <c r="E12" s="111">
        <v>26.186420419877201</v>
      </c>
      <c r="F12" s="10">
        <v>16.1766971159905</v>
      </c>
      <c r="G12" s="152">
        <f t="shared" si="3"/>
        <v>1</v>
      </c>
      <c r="H12" s="111">
        <v>25.520470253703699</v>
      </c>
      <c r="I12" s="10">
        <v>16.134866091445399</v>
      </c>
      <c r="J12" s="152">
        <f t="shared" si="1"/>
        <v>0</v>
      </c>
      <c r="K12" s="111">
        <v>57.931956179483102</v>
      </c>
      <c r="L12" s="10">
        <v>53.744453237608496</v>
      </c>
      <c r="M12" s="155">
        <f t="shared" si="2"/>
        <v>0</v>
      </c>
    </row>
    <row r="13" spans="1:13">
      <c r="A13" s="71">
        <v>9</v>
      </c>
      <c r="B13" s="28">
        <v>68.285351956945206</v>
      </c>
      <c r="C13" s="10">
        <v>70.036113395756402</v>
      </c>
      <c r="D13" s="152">
        <f t="shared" si="0"/>
        <v>0</v>
      </c>
      <c r="E13" s="111">
        <v>42.349771764683602</v>
      </c>
      <c r="F13" s="10">
        <v>34.771933838954702</v>
      </c>
      <c r="G13" s="152">
        <f t="shared" si="3"/>
        <v>0</v>
      </c>
      <c r="H13" s="111">
        <v>37.499140663228303</v>
      </c>
      <c r="I13" s="10">
        <v>24.716417345342101</v>
      </c>
      <c r="J13" s="152">
        <f t="shared" si="1"/>
        <v>1</v>
      </c>
      <c r="K13" s="111">
        <v>51.936045287581102</v>
      </c>
      <c r="L13" s="10">
        <v>50.937323591188203</v>
      </c>
      <c r="M13" s="155">
        <f t="shared" si="2"/>
        <v>0</v>
      </c>
    </row>
    <row r="14" spans="1:13">
      <c r="A14" s="71">
        <v>10</v>
      </c>
      <c r="B14" s="28">
        <v>48.217799208764298</v>
      </c>
      <c r="C14" s="10">
        <v>26.8522385650556</v>
      </c>
      <c r="D14" s="152">
        <f t="shared" si="0"/>
        <v>0</v>
      </c>
      <c r="E14" s="111">
        <v>42.596501972216601</v>
      </c>
      <c r="F14" s="10">
        <v>27.617097150537699</v>
      </c>
      <c r="G14" s="152">
        <f t="shared" si="3"/>
        <v>0</v>
      </c>
      <c r="H14" s="111">
        <v>41.220708642007899</v>
      </c>
      <c r="I14" s="10">
        <v>21.442627165409199</v>
      </c>
      <c r="J14" s="152">
        <f t="shared" si="1"/>
        <v>1</v>
      </c>
      <c r="K14" s="111">
        <v>65.478752498832506</v>
      </c>
      <c r="L14" s="10">
        <v>67.781465937767607</v>
      </c>
      <c r="M14" s="155">
        <f t="shared" si="2"/>
        <v>0</v>
      </c>
    </row>
    <row r="15" spans="1:13">
      <c r="A15" s="71">
        <v>11</v>
      </c>
      <c r="B15" s="28">
        <v>34.477380548539102</v>
      </c>
      <c r="C15" s="10">
        <v>13.1390244738944</v>
      </c>
      <c r="D15" s="152">
        <f t="shared" si="0"/>
        <v>0</v>
      </c>
      <c r="E15" s="111">
        <v>25.5630050379837</v>
      </c>
      <c r="F15" s="10">
        <v>16.3326423788581</v>
      </c>
      <c r="G15" s="152">
        <f t="shared" si="3"/>
        <v>0</v>
      </c>
      <c r="H15" s="111">
        <v>24.968500427288401</v>
      </c>
      <c r="I15" s="10">
        <v>15.877347092168099</v>
      </c>
      <c r="J15" s="152">
        <f t="shared" si="1"/>
        <v>0</v>
      </c>
      <c r="K15" s="111">
        <v>57.9379950877629</v>
      </c>
      <c r="L15" s="10">
        <v>47.856458035254398</v>
      </c>
      <c r="M15" s="155">
        <f t="shared" si="2"/>
        <v>1</v>
      </c>
    </row>
    <row r="16" spans="1:13">
      <c r="A16" s="71">
        <v>12</v>
      </c>
      <c r="B16" s="28">
        <v>40.881813435521799</v>
      </c>
      <c r="C16" s="10">
        <v>15.226430513219499</v>
      </c>
      <c r="D16" s="152">
        <f t="shared" si="0"/>
        <v>0</v>
      </c>
      <c r="E16" s="111">
        <v>52.533961499938201</v>
      </c>
      <c r="F16" s="10">
        <v>27.135032533699398</v>
      </c>
      <c r="G16" s="152">
        <f t="shared" si="3"/>
        <v>0</v>
      </c>
      <c r="H16" s="111">
        <v>48.286425289749303</v>
      </c>
      <c r="I16" s="10">
        <v>25.8811890077416</v>
      </c>
      <c r="J16" s="152">
        <f t="shared" si="1"/>
        <v>1</v>
      </c>
      <c r="K16" s="111">
        <v>59.021769405529298</v>
      </c>
      <c r="L16" s="10">
        <v>55.079852207774998</v>
      </c>
      <c r="M16" s="155">
        <f t="shared" si="2"/>
        <v>0</v>
      </c>
    </row>
    <row r="17" spans="1:13">
      <c r="A17" s="71">
        <v>13</v>
      </c>
      <c r="B17" s="28">
        <v>68.912508719864107</v>
      </c>
      <c r="C17" s="10">
        <v>67.863118146703897</v>
      </c>
      <c r="D17" s="152">
        <f t="shared" si="0"/>
        <v>0</v>
      </c>
      <c r="E17" s="111">
        <v>57.335780216473196</v>
      </c>
      <c r="F17" s="10">
        <v>42.7431185222419</v>
      </c>
      <c r="G17" s="152">
        <f t="shared" si="3"/>
        <v>0</v>
      </c>
      <c r="H17" s="111">
        <v>46.882664787585902</v>
      </c>
      <c r="I17" s="10">
        <v>29.742910765537001</v>
      </c>
      <c r="J17" s="152">
        <f t="shared" si="1"/>
        <v>0</v>
      </c>
      <c r="K17" s="111">
        <v>68.136204935612994</v>
      </c>
      <c r="L17" s="10">
        <v>67.657018597770104</v>
      </c>
      <c r="M17" s="155">
        <f t="shared" si="2"/>
        <v>0</v>
      </c>
    </row>
    <row r="18" spans="1:13">
      <c r="A18" s="71">
        <v>14</v>
      </c>
      <c r="B18" s="28">
        <v>48.366671777893799</v>
      </c>
      <c r="C18" s="10">
        <v>41.441069629986501</v>
      </c>
      <c r="D18" s="152">
        <f t="shared" si="0"/>
        <v>0</v>
      </c>
      <c r="E18" s="111">
        <v>58.696531429375199</v>
      </c>
      <c r="F18" s="10">
        <v>39.790188584629099</v>
      </c>
      <c r="G18" s="152">
        <f t="shared" si="3"/>
        <v>0</v>
      </c>
      <c r="H18" s="111">
        <v>25.555850227162999</v>
      </c>
      <c r="I18" s="10">
        <v>20.0375249368585</v>
      </c>
      <c r="J18" s="152">
        <f t="shared" si="1"/>
        <v>0</v>
      </c>
      <c r="K18" s="111">
        <v>63.914555194665098</v>
      </c>
      <c r="L18" s="10">
        <v>65.945552330400602</v>
      </c>
      <c r="M18" s="155">
        <f t="shared" si="2"/>
        <v>0</v>
      </c>
    </row>
    <row r="19" spans="1:13">
      <c r="A19" s="71">
        <v>15</v>
      </c>
      <c r="B19" s="28">
        <v>69.400667272989494</v>
      </c>
      <c r="C19" s="10">
        <v>63.627499701199902</v>
      </c>
      <c r="D19" s="152">
        <f t="shared" si="0"/>
        <v>0</v>
      </c>
      <c r="E19" s="111">
        <v>25.3454029612803</v>
      </c>
      <c r="F19" s="10">
        <v>15.585149152914299</v>
      </c>
      <c r="G19" s="152">
        <f t="shared" si="3"/>
        <v>0</v>
      </c>
      <c r="H19" s="111">
        <v>24.5873914735669</v>
      </c>
      <c r="I19" s="10">
        <v>6.7771108379561102</v>
      </c>
      <c r="J19" s="152">
        <f t="shared" si="1"/>
        <v>0</v>
      </c>
      <c r="K19" s="111">
        <v>68.041799670147697</v>
      </c>
      <c r="L19" s="10">
        <v>68.008855608542504</v>
      </c>
      <c r="M19" s="155">
        <f t="shared" si="2"/>
        <v>0</v>
      </c>
    </row>
    <row r="20" spans="1:13">
      <c r="A20" s="71">
        <v>16</v>
      </c>
      <c r="B20" s="28">
        <v>69.513200257505403</v>
      </c>
      <c r="C20" s="10">
        <v>67.165588341530295</v>
      </c>
      <c r="D20" s="152">
        <f t="shared" si="0"/>
        <v>0</v>
      </c>
      <c r="E20" s="111">
        <v>47.626659739627897</v>
      </c>
      <c r="F20" s="10">
        <v>22.8260892229451</v>
      </c>
      <c r="G20" s="152">
        <f t="shared" si="3"/>
        <v>1</v>
      </c>
      <c r="H20" s="111">
        <v>47.333640237817399</v>
      </c>
      <c r="I20" s="10">
        <v>18.489333931971501</v>
      </c>
      <c r="J20" s="152">
        <f t="shared" si="1"/>
        <v>1</v>
      </c>
      <c r="K20" s="111">
        <v>51.252637651385697</v>
      </c>
      <c r="L20" s="10">
        <v>57.0075301221584</v>
      </c>
      <c r="M20" s="155">
        <f t="shared" si="2"/>
        <v>0</v>
      </c>
    </row>
    <row r="21" spans="1:13">
      <c r="A21" s="71">
        <v>17</v>
      </c>
      <c r="B21" s="28">
        <v>55.8411431205338</v>
      </c>
      <c r="C21" s="10">
        <v>27.691937977153799</v>
      </c>
      <c r="D21" s="152">
        <f t="shared" si="0"/>
        <v>1</v>
      </c>
      <c r="E21" s="111">
        <v>45.9994240018342</v>
      </c>
      <c r="F21" s="10">
        <v>14.8103933355144</v>
      </c>
      <c r="G21" s="152">
        <f t="shared" si="3"/>
        <v>1</v>
      </c>
      <c r="H21" s="111">
        <v>26.349730665356098</v>
      </c>
      <c r="I21" s="10">
        <v>13.022514463215</v>
      </c>
      <c r="J21" s="152">
        <f t="shared" si="1"/>
        <v>1</v>
      </c>
      <c r="K21" s="111">
        <v>64.681081002173201</v>
      </c>
      <c r="L21" s="10">
        <v>67.186227235154405</v>
      </c>
      <c r="M21" s="155">
        <f t="shared" si="2"/>
        <v>0</v>
      </c>
    </row>
    <row r="22" spans="1:13">
      <c r="A22" s="71">
        <v>18</v>
      </c>
      <c r="B22" s="28">
        <v>54.881939834867303</v>
      </c>
      <c r="C22" s="10">
        <v>27.9163025527827</v>
      </c>
      <c r="D22" s="152">
        <f t="shared" si="0"/>
        <v>1</v>
      </c>
      <c r="E22" s="111">
        <v>59.0725072468801</v>
      </c>
      <c r="F22" s="10">
        <v>38.2581671281255</v>
      </c>
      <c r="G22" s="152">
        <f t="shared" si="3"/>
        <v>0</v>
      </c>
      <c r="H22" s="111">
        <v>46.203416365622502</v>
      </c>
      <c r="I22" s="10">
        <v>20.809401863324801</v>
      </c>
      <c r="J22" s="152">
        <f t="shared" si="1"/>
        <v>1</v>
      </c>
      <c r="K22" s="111">
        <v>50.207256115994497</v>
      </c>
      <c r="L22" s="10">
        <v>51.645814740379599</v>
      </c>
      <c r="M22" s="155">
        <f t="shared" si="2"/>
        <v>0</v>
      </c>
    </row>
    <row r="23" spans="1:13">
      <c r="A23" s="71">
        <v>19</v>
      </c>
      <c r="B23" s="28">
        <v>68.473362380990196</v>
      </c>
      <c r="C23" s="10">
        <v>68.095963381571295</v>
      </c>
      <c r="D23" s="152">
        <f t="shared" si="0"/>
        <v>0</v>
      </c>
      <c r="E23" s="111">
        <v>43.538425364162698</v>
      </c>
      <c r="F23" s="10">
        <v>25.262200461443701</v>
      </c>
      <c r="G23" s="152">
        <f t="shared" si="3"/>
        <v>1</v>
      </c>
      <c r="H23" s="111">
        <v>42.077108641552698</v>
      </c>
      <c r="I23" s="10">
        <v>23.076716527148399</v>
      </c>
      <c r="J23" s="152">
        <f t="shared" si="1"/>
        <v>1</v>
      </c>
      <c r="K23" s="111">
        <v>57.629030159398198</v>
      </c>
      <c r="L23" s="10">
        <v>59.980476209418697</v>
      </c>
      <c r="M23" s="155">
        <f t="shared" si="2"/>
        <v>0</v>
      </c>
    </row>
    <row r="24" spans="1:13">
      <c r="A24" s="71">
        <v>20</v>
      </c>
      <c r="B24" s="28">
        <v>48.592602903194503</v>
      </c>
      <c r="C24" s="10">
        <v>25.261409039448999</v>
      </c>
      <c r="D24" s="152">
        <f t="shared" si="0"/>
        <v>0</v>
      </c>
      <c r="E24" s="111">
        <v>47.4684311180973</v>
      </c>
      <c r="F24" s="10">
        <v>34.023182688748001</v>
      </c>
      <c r="G24" s="152">
        <f t="shared" si="3"/>
        <v>0</v>
      </c>
      <c r="H24" s="111">
        <v>43.357487363327799</v>
      </c>
      <c r="I24" s="10">
        <v>29.363299858729199</v>
      </c>
      <c r="J24" s="152">
        <f t="shared" si="1"/>
        <v>0</v>
      </c>
      <c r="K24" s="111">
        <v>68.600468955179494</v>
      </c>
      <c r="L24" s="10">
        <v>69.1343081461103</v>
      </c>
      <c r="M24" s="155">
        <f t="shared" si="2"/>
        <v>0</v>
      </c>
    </row>
    <row r="25" spans="1:13">
      <c r="A25" s="71">
        <v>21</v>
      </c>
      <c r="B25" s="28">
        <v>48.254841265960302</v>
      </c>
      <c r="C25" s="10">
        <v>24.9047341366757</v>
      </c>
      <c r="D25" s="152">
        <f t="shared" si="0"/>
        <v>0</v>
      </c>
      <c r="E25" s="111">
        <v>54.923948035579002</v>
      </c>
      <c r="F25" s="10">
        <v>30.1721330073057</v>
      </c>
      <c r="G25" s="152">
        <f t="shared" si="3"/>
        <v>0</v>
      </c>
      <c r="H25" s="111">
        <v>44.815368910182798</v>
      </c>
      <c r="I25" s="10">
        <v>23.382759132183001</v>
      </c>
      <c r="J25" s="152">
        <f t="shared" si="1"/>
        <v>1</v>
      </c>
      <c r="K25" s="111">
        <v>62.651830402891498</v>
      </c>
      <c r="L25" s="10">
        <v>59.486920317997203</v>
      </c>
      <c r="M25" s="155">
        <f t="shared" si="2"/>
        <v>0</v>
      </c>
    </row>
    <row r="26" spans="1:13">
      <c r="A26" s="71">
        <v>22</v>
      </c>
      <c r="B26" s="28">
        <v>39.110889196130003</v>
      </c>
      <c r="C26" s="10">
        <v>10.905461106523401</v>
      </c>
      <c r="D26" s="152">
        <f t="shared" si="0"/>
        <v>0</v>
      </c>
      <c r="E26" s="111">
        <v>47.366265621403798</v>
      </c>
      <c r="F26" s="10">
        <v>27.673324357786299</v>
      </c>
      <c r="G26" s="152">
        <f t="shared" si="3"/>
        <v>0</v>
      </c>
      <c r="H26" s="111">
        <v>26.1785912060143</v>
      </c>
      <c r="I26" s="10">
        <v>20.549968315135299</v>
      </c>
      <c r="J26" s="152">
        <f t="shared" si="1"/>
        <v>1</v>
      </c>
      <c r="K26" s="111">
        <v>65.699765319181495</v>
      </c>
      <c r="L26" s="10">
        <v>64.723633221926306</v>
      </c>
      <c r="M26" s="155">
        <f t="shared" si="2"/>
        <v>0</v>
      </c>
    </row>
    <row r="27" spans="1:13" ht="15" thickBot="1">
      <c r="A27" s="72">
        <v>23</v>
      </c>
      <c r="B27" s="52">
        <v>53.688338705824499</v>
      </c>
      <c r="C27" s="53">
        <v>30.494624049352101</v>
      </c>
      <c r="D27" s="153">
        <f t="shared" si="0"/>
        <v>1</v>
      </c>
      <c r="E27" s="112">
        <v>55.9234455325279</v>
      </c>
      <c r="F27" s="53">
        <v>35.513913933968603</v>
      </c>
      <c r="G27" s="153">
        <f t="shared" si="3"/>
        <v>0</v>
      </c>
      <c r="H27" s="112">
        <v>25.653987408607499</v>
      </c>
      <c r="I27" s="53">
        <v>19.043907962426999</v>
      </c>
      <c r="J27" s="153">
        <f t="shared" si="1"/>
        <v>0</v>
      </c>
      <c r="K27" s="112">
        <v>64.754062537832894</v>
      </c>
      <c r="L27" s="53">
        <v>67.318636357793395</v>
      </c>
      <c r="M27" s="156">
        <f t="shared" si="2"/>
        <v>0</v>
      </c>
    </row>
    <row r="28" spans="1:13" s="25" customFormat="1" ht="16" thickBot="1">
      <c r="A28" s="116" t="s">
        <v>45</v>
      </c>
      <c r="B28" s="45"/>
      <c r="C28" s="46"/>
      <c r="D28" s="122">
        <f>SUM(D5:D27)</f>
        <v>4</v>
      </c>
      <c r="E28" s="123"/>
      <c r="F28" s="46"/>
      <c r="G28" s="122">
        <f>SUM(G5:G27)</f>
        <v>5</v>
      </c>
      <c r="H28" s="123"/>
      <c r="I28" s="46"/>
      <c r="J28" s="122">
        <f>SUM(J5:J27)</f>
        <v>12</v>
      </c>
      <c r="K28" s="124"/>
      <c r="L28" s="47"/>
      <c r="M28" s="48">
        <f>SUM(M5:M27)</f>
        <v>2</v>
      </c>
    </row>
    <row r="29" spans="1:13">
      <c r="L29"/>
    </row>
    <row r="30" spans="1:13">
      <c r="A30" s="23" t="s">
        <v>22</v>
      </c>
      <c r="L30"/>
    </row>
    <row r="31" spans="1:13">
      <c r="A31" t="s">
        <v>6</v>
      </c>
      <c r="B31" s="1">
        <f>AVERAGE(B5:B27)</f>
        <v>53.946321381603923</v>
      </c>
      <c r="C31" s="1">
        <f>AVERAGE(C5:C27)</f>
        <v>39.872756092149992</v>
      </c>
      <c r="D31" s="1"/>
      <c r="E31" s="1">
        <f>AVERAGE(E5:E28)</f>
        <v>47.102858392893239</v>
      </c>
      <c r="F31" s="1">
        <f>AVERAGE(F5:F27)</f>
        <v>30.050974647284558</v>
      </c>
      <c r="G31" s="1"/>
      <c r="H31" s="1">
        <f>AVERAGE(H5:H27)</f>
        <v>35.817598002061686</v>
      </c>
      <c r="I31" s="1">
        <f>AVERAGE(I5:I27)</f>
        <v>20.889829216287012</v>
      </c>
      <c r="J31" s="1"/>
      <c r="K31" s="1">
        <f>AVERAGE(K5:K27)</f>
        <v>62.195174765241141</v>
      </c>
      <c r="L31" s="1">
        <f>AVERAGE(L5:L27)</f>
        <v>61.069661896720795</v>
      </c>
      <c r="M31" s="1"/>
    </row>
    <row r="32" spans="1:13">
      <c r="A32" t="s">
        <v>7</v>
      </c>
      <c r="B32" s="1">
        <f>_xlfn.STDEV.P(B5:B27)</f>
        <v>12.745235816738708</v>
      </c>
      <c r="C32" s="1">
        <f>_xlfn.STDEV.P(C5:C27)</f>
        <v>22.696423347398994</v>
      </c>
      <c r="D32" s="1"/>
      <c r="E32" s="1">
        <f>_xlfn.STDEV.P(E5:E27)</f>
        <v>10.994884322150559</v>
      </c>
      <c r="F32" s="1">
        <f>_xlfn.STDEV.P(F5:F27)</f>
        <v>9.5033693860119453</v>
      </c>
      <c r="G32" s="1"/>
      <c r="H32" s="1">
        <f>_xlfn.STDEV.P(H5:H27)</f>
        <v>9.5991988854292796</v>
      </c>
      <c r="I32" s="1">
        <f>_xlfn.STDEV.P(I5:I27)</f>
        <v>6.2826066837009211</v>
      </c>
      <c r="J32" s="1"/>
      <c r="K32" s="1">
        <f>_xlfn.STDEV.P(K5:K27)</f>
        <v>5.6916744172716447</v>
      </c>
      <c r="L32" s="1">
        <f>_xlfn.STDEV.P(L5:L27)</f>
        <v>7.3748422796933886</v>
      </c>
      <c r="M32" s="1"/>
    </row>
    <row r="33" spans="1:13">
      <c r="A33" t="s">
        <v>23</v>
      </c>
      <c r="B33" s="2" t="s">
        <v>4</v>
      </c>
      <c r="C33" s="3">
        <v>1.1213999999999999E-4</v>
      </c>
      <c r="D33" s="3"/>
      <c r="E33" s="2" t="s">
        <v>4</v>
      </c>
      <c r="F33" s="2">
        <v>2.7015948487196795E-5</v>
      </c>
      <c r="G33" s="2"/>
      <c r="H33" s="2" t="s">
        <v>4</v>
      </c>
      <c r="I33" s="2">
        <v>2.7015948487196795E-5</v>
      </c>
      <c r="J33" s="2"/>
      <c r="K33" s="2" t="s">
        <v>4</v>
      </c>
      <c r="L33" s="5">
        <v>0.46509858718025954</v>
      </c>
      <c r="M33" s="1"/>
    </row>
  </sheetData>
  <sortState ref="A4:BA26">
    <sortCondition ref="A4:A26"/>
  </sortState>
  <mergeCells count="4">
    <mergeCell ref="B2:D2"/>
    <mergeCell ref="E2:G2"/>
    <mergeCell ref="H2:J2"/>
    <mergeCell ref="K2:M2"/>
  </mergeCells>
  <pageMargins left="0.7" right="0.7" top="0.75" bottom="0.75" header="0.3" footer="0.3"/>
  <pageSetup fitToWidth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zoomScale="115" zoomScaleNormal="115" zoomScalePageLayoutView="115" workbookViewId="0">
      <selection activeCell="H39" sqref="H39"/>
    </sheetView>
  </sheetViews>
  <sheetFormatPr baseColWidth="10" defaultColWidth="8.83203125" defaultRowHeight="14" x14ac:dyDescent="0"/>
  <cols>
    <col min="1" max="1" width="11.33203125" bestFit="1" customWidth="1"/>
    <col min="2" max="21" width="8.5" customWidth="1"/>
  </cols>
  <sheetData>
    <row r="1" spans="1:25">
      <c r="B1" s="73" t="s">
        <v>46</v>
      </c>
      <c r="C1" s="74"/>
      <c r="D1" s="74"/>
      <c r="E1" s="74"/>
      <c r="F1" s="74"/>
      <c r="G1" s="74"/>
      <c r="H1" s="74"/>
      <c r="I1" s="75"/>
      <c r="J1" s="76" t="s">
        <v>47</v>
      </c>
      <c r="K1" s="74"/>
      <c r="L1" s="74"/>
      <c r="M1" s="74"/>
      <c r="N1" s="74"/>
      <c r="O1" s="74"/>
      <c r="P1" s="74"/>
      <c r="Q1" s="75"/>
      <c r="R1" s="76" t="s">
        <v>52</v>
      </c>
      <c r="S1" s="74"/>
      <c r="T1" s="74"/>
      <c r="U1" s="77"/>
    </row>
    <row r="2" spans="1:25">
      <c r="B2" s="78" t="s">
        <v>48</v>
      </c>
      <c r="C2" s="38"/>
      <c r="D2" s="38"/>
      <c r="E2" s="39"/>
      <c r="F2" s="37" t="s">
        <v>51</v>
      </c>
      <c r="G2" s="38"/>
      <c r="H2" s="38"/>
      <c r="I2" s="39"/>
      <c r="J2" s="37" t="s">
        <v>48</v>
      </c>
      <c r="K2" s="38"/>
      <c r="L2" s="38"/>
      <c r="M2" s="39"/>
      <c r="N2" s="37" t="s">
        <v>51</v>
      </c>
      <c r="O2" s="38"/>
      <c r="P2" s="38"/>
      <c r="Q2" s="39"/>
      <c r="R2" s="43" t="s">
        <v>55</v>
      </c>
      <c r="S2" s="42"/>
      <c r="T2" s="42" t="s">
        <v>54</v>
      </c>
      <c r="U2" s="79"/>
    </row>
    <row r="3" spans="1:25" ht="15">
      <c r="A3" s="8" t="s">
        <v>59</v>
      </c>
      <c r="B3" s="80" t="s">
        <v>49</v>
      </c>
      <c r="C3" s="9" t="s">
        <v>50</v>
      </c>
      <c r="D3" s="16" t="s">
        <v>28</v>
      </c>
      <c r="E3" s="34" t="s">
        <v>41</v>
      </c>
      <c r="F3" s="33" t="s">
        <v>8</v>
      </c>
      <c r="G3" s="9" t="s">
        <v>9</v>
      </c>
      <c r="H3" s="16" t="s">
        <v>27</v>
      </c>
      <c r="I3" s="34" t="s">
        <v>42</v>
      </c>
      <c r="J3" s="33" t="s">
        <v>10</v>
      </c>
      <c r="K3" s="9" t="s">
        <v>11</v>
      </c>
      <c r="L3" s="16" t="s">
        <v>29</v>
      </c>
      <c r="M3" s="34" t="s">
        <v>44</v>
      </c>
      <c r="N3" s="33" t="s">
        <v>12</v>
      </c>
      <c r="O3" s="9" t="s">
        <v>13</v>
      </c>
      <c r="P3" s="16" t="s">
        <v>30</v>
      </c>
      <c r="Q3" s="34" t="s">
        <v>44</v>
      </c>
      <c r="R3" s="9" t="s">
        <v>36</v>
      </c>
      <c r="S3" s="9" t="s">
        <v>37</v>
      </c>
      <c r="T3" s="9" t="s">
        <v>39</v>
      </c>
      <c r="U3" s="29" t="s">
        <v>40</v>
      </c>
    </row>
    <row r="4" spans="1:25" ht="16" thickBot="1">
      <c r="A4" s="27" t="s">
        <v>35</v>
      </c>
      <c r="B4" s="81">
        <v>0.1</v>
      </c>
      <c r="C4" s="65">
        <v>0.1</v>
      </c>
      <c r="D4" s="65">
        <v>0.1</v>
      </c>
      <c r="E4" s="66"/>
      <c r="F4" s="64">
        <v>0.1</v>
      </c>
      <c r="G4" s="65">
        <v>0.1</v>
      </c>
      <c r="H4" s="65">
        <v>0.1</v>
      </c>
      <c r="I4" s="66"/>
      <c r="J4" s="64">
        <v>0.1</v>
      </c>
      <c r="K4" s="65">
        <v>0.1</v>
      </c>
      <c r="L4" s="65">
        <v>0.1</v>
      </c>
      <c r="M4" s="66"/>
      <c r="N4" s="64">
        <v>0.1</v>
      </c>
      <c r="O4" s="65">
        <v>0.1</v>
      </c>
      <c r="P4" s="65">
        <v>0.1</v>
      </c>
      <c r="Q4" s="66"/>
      <c r="R4" s="65">
        <v>0.15</v>
      </c>
      <c r="S4" s="65">
        <v>0.15</v>
      </c>
      <c r="T4" s="67">
        <v>1</v>
      </c>
      <c r="U4" s="82">
        <v>1</v>
      </c>
    </row>
    <row r="5" spans="1:25" ht="15" customHeight="1">
      <c r="A5" s="70">
        <v>1</v>
      </c>
      <c r="B5" s="125">
        <v>0.11633930933744099</v>
      </c>
      <c r="C5" s="126">
        <v>3.1808702555692098E-2</v>
      </c>
      <c r="D5" s="126">
        <f t="shared" ref="D5:D27" si="0">C5-B5</f>
        <v>-8.4530606781748896E-2</v>
      </c>
      <c r="E5" s="68">
        <f t="shared" ref="E5:E27" si="1">IF(D5&lt;-$D$4,1,0)</f>
        <v>0</v>
      </c>
      <c r="F5" s="126">
        <v>0.18551043708055601</v>
      </c>
      <c r="G5" s="126">
        <v>4.3257849063343498E-2</v>
      </c>
      <c r="H5" s="126">
        <f t="shared" ref="H5:H27" si="2">G5-F5</f>
        <v>-0.14225258801721252</v>
      </c>
      <c r="I5" s="68">
        <f t="shared" ref="I5:I27" si="3">IF(H5&lt;-$H$4,1,0)</f>
        <v>1</v>
      </c>
      <c r="J5" s="126">
        <v>0.39453057839248701</v>
      </c>
      <c r="K5" s="126">
        <v>0.23480699872742999</v>
      </c>
      <c r="L5" s="126">
        <f t="shared" ref="L5:L27" si="4">K5-J5</f>
        <v>-0.15972357966505701</v>
      </c>
      <c r="M5" s="68">
        <f>IF(L5&lt;-$L$4,1,0)</f>
        <v>1</v>
      </c>
      <c r="N5" s="126">
        <v>0.39947148851618702</v>
      </c>
      <c r="O5" s="126">
        <v>0.25145810359754001</v>
      </c>
      <c r="P5" s="126">
        <f t="shared" ref="P5:P27" si="5">O5-N5</f>
        <v>-0.14801338491864702</v>
      </c>
      <c r="Q5" s="68">
        <f>IF(P5&lt;-$P$4,1,0)</f>
        <v>1</v>
      </c>
      <c r="R5" s="126">
        <f>(IF(D5&lt;-5%,D5,0)+IF(L5&lt;-5%,L5,0))</f>
        <v>-0.24425418644680591</v>
      </c>
      <c r="S5" s="126">
        <f>(IF(H5&lt;-5%,H5,0)+IF(P5&lt;-5%,P5,0))</f>
        <v>-0.29026597293585954</v>
      </c>
      <c r="T5" s="131">
        <f t="shared" ref="T5:T27" si="6">R5/$R$4</f>
        <v>-1.6283612429787062</v>
      </c>
      <c r="U5" s="132">
        <f t="shared" ref="U5:U27" si="7">S5/$S$4</f>
        <v>-1.9351064862390637</v>
      </c>
      <c r="W5" s="40" t="s">
        <v>57</v>
      </c>
      <c r="X5" s="40"/>
      <c r="Y5" s="40"/>
    </row>
    <row r="6" spans="1:25">
      <c r="A6" s="71">
        <v>2</v>
      </c>
      <c r="B6" s="127">
        <v>0.21777635995915301</v>
      </c>
      <c r="C6" s="128">
        <v>9.7344806044532203E-2</v>
      </c>
      <c r="D6" s="128">
        <f t="shared" si="0"/>
        <v>-0.12043155391462081</v>
      </c>
      <c r="E6" s="63">
        <f t="shared" si="1"/>
        <v>1</v>
      </c>
      <c r="F6" s="128">
        <v>0.33397446309364198</v>
      </c>
      <c r="G6" s="128">
        <v>0.12636528940446601</v>
      </c>
      <c r="H6" s="128">
        <f t="shared" si="2"/>
        <v>-0.20760917368917597</v>
      </c>
      <c r="I6" s="63">
        <f t="shared" si="3"/>
        <v>1</v>
      </c>
      <c r="J6" s="128">
        <v>0.551387152766038</v>
      </c>
      <c r="K6" s="128">
        <v>0.21944057376669099</v>
      </c>
      <c r="L6" s="128">
        <f t="shared" si="4"/>
        <v>-0.33194657899934699</v>
      </c>
      <c r="M6" s="63">
        <f t="shared" ref="M6:M27" si="8">IF(L6&lt;-$L$4,1,0)</f>
        <v>1</v>
      </c>
      <c r="N6" s="128">
        <v>0.55493670120537697</v>
      </c>
      <c r="O6" s="128">
        <v>0.23447588851249199</v>
      </c>
      <c r="P6" s="128">
        <f t="shared" si="5"/>
        <v>-0.32046081269288496</v>
      </c>
      <c r="Q6" s="63">
        <f t="shared" ref="Q6:Q27" si="9">IF(P6&lt;-$P$4,1,0)</f>
        <v>1</v>
      </c>
      <c r="R6" s="128">
        <f t="shared" ref="R6:R27" si="10">(IF(D6&lt;-5%,D6,0)+IF(L6&lt;-5%,L6,0))</f>
        <v>-0.45237813291396778</v>
      </c>
      <c r="S6" s="128">
        <f t="shared" ref="S6:S27" si="11">(IF(H6&lt;-5%,H6,0)+IF(P6&lt;-5%,P6,0))</f>
        <v>-0.52806998638206093</v>
      </c>
      <c r="T6" s="133">
        <f t="shared" si="6"/>
        <v>-3.0158542194264522</v>
      </c>
      <c r="U6" s="134">
        <f t="shared" si="7"/>
        <v>-3.5204665758804063</v>
      </c>
      <c r="W6" s="41"/>
      <c r="X6" s="41"/>
      <c r="Y6" s="41"/>
    </row>
    <row r="7" spans="1:25">
      <c r="A7" s="71">
        <v>3</v>
      </c>
      <c r="B7" s="127">
        <v>0.40275897312864201</v>
      </c>
      <c r="C7" s="128">
        <v>0.34581610131630097</v>
      </c>
      <c r="D7" s="128">
        <f t="shared" si="0"/>
        <v>-5.6942871812341034E-2</v>
      </c>
      <c r="E7" s="63">
        <f t="shared" si="1"/>
        <v>0</v>
      </c>
      <c r="F7" s="128">
        <v>0.61633964696100096</v>
      </c>
      <c r="G7" s="128">
        <v>0.55298013189963402</v>
      </c>
      <c r="H7" s="128">
        <f t="shared" si="2"/>
        <v>-6.3359515061366944E-2</v>
      </c>
      <c r="I7" s="63">
        <f t="shared" si="3"/>
        <v>0</v>
      </c>
      <c r="J7" s="128">
        <v>0.36260631791308601</v>
      </c>
      <c r="K7" s="128">
        <v>0.244581180238398</v>
      </c>
      <c r="L7" s="128">
        <f t="shared" si="4"/>
        <v>-0.118025137674688</v>
      </c>
      <c r="M7" s="63">
        <f t="shared" si="8"/>
        <v>1</v>
      </c>
      <c r="N7" s="128">
        <v>0.37575986886010398</v>
      </c>
      <c r="O7" s="128">
        <v>0.26207996395737199</v>
      </c>
      <c r="P7" s="128">
        <f t="shared" si="5"/>
        <v>-0.113679904902732</v>
      </c>
      <c r="Q7" s="63">
        <f t="shared" si="9"/>
        <v>1</v>
      </c>
      <c r="R7" s="128">
        <f t="shared" si="10"/>
        <v>-0.17496800948702904</v>
      </c>
      <c r="S7" s="128">
        <f t="shared" si="11"/>
        <v>-0.17703941996409894</v>
      </c>
      <c r="T7" s="133">
        <f t="shared" si="6"/>
        <v>-1.1664533965801935</v>
      </c>
      <c r="U7" s="134">
        <f t="shared" si="7"/>
        <v>-1.1802627997606596</v>
      </c>
      <c r="W7" s="41"/>
      <c r="X7" s="41"/>
      <c r="Y7" s="41"/>
    </row>
    <row r="8" spans="1:25">
      <c r="A8" s="71">
        <v>4</v>
      </c>
      <c r="B8" s="127">
        <v>0.13427775038504</v>
      </c>
      <c r="C8" s="128">
        <v>5.37094853334096E-2</v>
      </c>
      <c r="D8" s="128">
        <f t="shared" si="0"/>
        <v>-8.0568265051630394E-2</v>
      </c>
      <c r="E8" s="63">
        <f t="shared" si="1"/>
        <v>0</v>
      </c>
      <c r="F8" s="128">
        <v>0.20078344151292299</v>
      </c>
      <c r="G8" s="128">
        <v>7.3034317107912403E-2</v>
      </c>
      <c r="H8" s="128">
        <f t="shared" si="2"/>
        <v>-0.12774912440501057</v>
      </c>
      <c r="I8" s="63">
        <f t="shared" si="3"/>
        <v>1</v>
      </c>
      <c r="J8" s="128">
        <v>0.31019433828196302</v>
      </c>
      <c r="K8" s="128">
        <v>0.112960982667485</v>
      </c>
      <c r="L8" s="128">
        <f t="shared" si="4"/>
        <v>-0.19723335561447802</v>
      </c>
      <c r="M8" s="63">
        <f t="shared" si="8"/>
        <v>1</v>
      </c>
      <c r="N8" s="128">
        <v>0.33197364950323999</v>
      </c>
      <c r="O8" s="128">
        <v>0.125561080030723</v>
      </c>
      <c r="P8" s="128">
        <f t="shared" si="5"/>
        <v>-0.20641256947251699</v>
      </c>
      <c r="Q8" s="63">
        <f t="shared" si="9"/>
        <v>1</v>
      </c>
      <c r="R8" s="128">
        <f t="shared" si="10"/>
        <v>-0.27780162066610842</v>
      </c>
      <c r="S8" s="128">
        <f t="shared" si="11"/>
        <v>-0.33416169387752759</v>
      </c>
      <c r="T8" s="133">
        <f t="shared" si="6"/>
        <v>-1.8520108044407229</v>
      </c>
      <c r="U8" s="134">
        <f t="shared" si="7"/>
        <v>-2.2277446258501841</v>
      </c>
      <c r="W8" s="41"/>
      <c r="X8" s="41"/>
      <c r="Y8" s="41"/>
    </row>
    <row r="9" spans="1:25">
      <c r="A9" s="71">
        <v>5</v>
      </c>
      <c r="B9" s="127">
        <v>0.28857489213753701</v>
      </c>
      <c r="C9" s="128">
        <v>0.229698964317781</v>
      </c>
      <c r="D9" s="128">
        <f t="shared" si="0"/>
        <v>-5.8875927819756008E-2</v>
      </c>
      <c r="E9" s="63">
        <f t="shared" si="1"/>
        <v>0</v>
      </c>
      <c r="F9" s="128">
        <v>0.45890716927779102</v>
      </c>
      <c r="G9" s="128">
        <v>0.35624603642831498</v>
      </c>
      <c r="H9" s="128">
        <f t="shared" si="2"/>
        <v>-0.10266113284947603</v>
      </c>
      <c r="I9" s="63">
        <f t="shared" si="3"/>
        <v>1</v>
      </c>
      <c r="J9" s="128">
        <v>0.72487361585468801</v>
      </c>
      <c r="K9" s="128">
        <v>0.38867686257863998</v>
      </c>
      <c r="L9" s="128">
        <f t="shared" si="4"/>
        <v>-0.33619675327604803</v>
      </c>
      <c r="M9" s="63">
        <f t="shared" si="8"/>
        <v>1</v>
      </c>
      <c r="N9" s="128">
        <v>0.71692358811974299</v>
      </c>
      <c r="O9" s="128">
        <v>0.38870892814963098</v>
      </c>
      <c r="P9" s="128">
        <f t="shared" si="5"/>
        <v>-0.32821465997011201</v>
      </c>
      <c r="Q9" s="63">
        <f t="shared" si="9"/>
        <v>1</v>
      </c>
      <c r="R9" s="128">
        <f t="shared" si="10"/>
        <v>-0.39507268109580407</v>
      </c>
      <c r="S9" s="128">
        <f t="shared" si="11"/>
        <v>-0.43087579281958804</v>
      </c>
      <c r="T9" s="133">
        <f t="shared" si="6"/>
        <v>-2.6338178739720273</v>
      </c>
      <c r="U9" s="134">
        <f t="shared" si="7"/>
        <v>-2.8725052854639204</v>
      </c>
      <c r="W9" s="41"/>
      <c r="X9" s="41"/>
      <c r="Y9" s="41"/>
    </row>
    <row r="10" spans="1:25" ht="15" customHeight="1">
      <c r="A10" s="71">
        <v>6</v>
      </c>
      <c r="B10" s="127">
        <v>0.26739223278775498</v>
      </c>
      <c r="C10" s="128">
        <v>0.32441264201716102</v>
      </c>
      <c r="D10" s="128">
        <f t="shared" si="0"/>
        <v>5.7020409229406044E-2</v>
      </c>
      <c r="E10" s="63">
        <f t="shared" si="1"/>
        <v>0</v>
      </c>
      <c r="F10" s="128">
        <v>0.45421745224667698</v>
      </c>
      <c r="G10" s="128">
        <v>0.52877332457069404</v>
      </c>
      <c r="H10" s="128">
        <f t="shared" si="2"/>
        <v>7.4555872324017058E-2</v>
      </c>
      <c r="I10" s="63">
        <f t="shared" si="3"/>
        <v>0</v>
      </c>
      <c r="J10" s="128">
        <v>0.44102987769812801</v>
      </c>
      <c r="K10" s="128">
        <v>0.266708237918591</v>
      </c>
      <c r="L10" s="128">
        <f t="shared" si="4"/>
        <v>-0.17432163977953702</v>
      </c>
      <c r="M10" s="63">
        <f t="shared" si="8"/>
        <v>1</v>
      </c>
      <c r="N10" s="128">
        <v>0.508675883325586</v>
      </c>
      <c r="O10" s="128">
        <v>0.31740352081130002</v>
      </c>
      <c r="P10" s="128">
        <f t="shared" si="5"/>
        <v>-0.19127236251428598</v>
      </c>
      <c r="Q10" s="63">
        <f t="shared" si="9"/>
        <v>1</v>
      </c>
      <c r="R10" s="128">
        <f t="shared" si="10"/>
        <v>-0.17432163977953702</v>
      </c>
      <c r="S10" s="128">
        <f t="shared" si="11"/>
        <v>-0.19127236251428598</v>
      </c>
      <c r="T10" s="133">
        <f t="shared" si="6"/>
        <v>-1.1621442651969136</v>
      </c>
      <c r="U10" s="134">
        <f t="shared" si="7"/>
        <v>-1.2751490834285732</v>
      </c>
      <c r="W10" s="41"/>
      <c r="X10" s="41"/>
      <c r="Y10" s="41"/>
    </row>
    <row r="11" spans="1:25">
      <c r="A11" s="71">
        <v>7</v>
      </c>
      <c r="B11" s="127">
        <v>0.244192392391643</v>
      </c>
      <c r="C11" s="128">
        <v>0.24628901832906799</v>
      </c>
      <c r="D11" s="128">
        <f t="shared" si="0"/>
        <v>2.0966259374249896E-3</v>
      </c>
      <c r="E11" s="63">
        <f t="shared" si="1"/>
        <v>0</v>
      </c>
      <c r="F11" s="128">
        <v>0.41272983525309798</v>
      </c>
      <c r="G11" s="128">
        <v>0.40046291342650597</v>
      </c>
      <c r="H11" s="128">
        <f t="shared" si="2"/>
        <v>-1.2266921826592003E-2</v>
      </c>
      <c r="I11" s="63">
        <f t="shared" si="3"/>
        <v>0</v>
      </c>
      <c r="J11" s="128">
        <v>0.52763469671473695</v>
      </c>
      <c r="K11" s="128">
        <v>0.34693882412733001</v>
      </c>
      <c r="L11" s="128">
        <f t="shared" si="4"/>
        <v>-0.18069587258740694</v>
      </c>
      <c r="M11" s="63">
        <f t="shared" si="8"/>
        <v>1</v>
      </c>
      <c r="N11" s="128">
        <v>0.56100911192037095</v>
      </c>
      <c r="O11" s="128">
        <v>0.376994951530078</v>
      </c>
      <c r="P11" s="128">
        <f t="shared" si="5"/>
        <v>-0.18401416039029295</v>
      </c>
      <c r="Q11" s="63">
        <f t="shared" si="9"/>
        <v>1</v>
      </c>
      <c r="R11" s="128">
        <f t="shared" si="10"/>
        <v>-0.18069587258740694</v>
      </c>
      <c r="S11" s="128">
        <f t="shared" si="11"/>
        <v>-0.18401416039029295</v>
      </c>
      <c r="T11" s="133">
        <f t="shared" si="6"/>
        <v>-1.204639150582713</v>
      </c>
      <c r="U11" s="134">
        <f t="shared" si="7"/>
        <v>-1.2267610692686197</v>
      </c>
      <c r="W11" s="41"/>
      <c r="X11" s="41"/>
      <c r="Y11" s="41"/>
    </row>
    <row r="12" spans="1:25">
      <c r="A12" s="71">
        <v>8</v>
      </c>
      <c r="B12" s="127">
        <v>0.25274419497725698</v>
      </c>
      <c r="C12" s="128">
        <v>0.20964261480171001</v>
      </c>
      <c r="D12" s="128">
        <f t="shared" si="0"/>
        <v>-4.3101580175546966E-2</v>
      </c>
      <c r="E12" s="63">
        <f t="shared" si="1"/>
        <v>0</v>
      </c>
      <c r="F12" s="128">
        <v>0.45272684512728001</v>
      </c>
      <c r="G12" s="128">
        <v>0.394463523704985</v>
      </c>
      <c r="H12" s="128">
        <f t="shared" si="2"/>
        <v>-5.8263321422295011E-2</v>
      </c>
      <c r="I12" s="63">
        <f t="shared" si="3"/>
        <v>0</v>
      </c>
      <c r="J12" s="128">
        <v>0.24123540659381401</v>
      </c>
      <c r="K12" s="128">
        <v>0.13961232502118501</v>
      </c>
      <c r="L12" s="128">
        <f t="shared" si="4"/>
        <v>-0.101623081572629</v>
      </c>
      <c r="M12" s="63">
        <f t="shared" si="8"/>
        <v>1</v>
      </c>
      <c r="N12" s="128">
        <v>0.24573611353803801</v>
      </c>
      <c r="O12" s="128">
        <v>0.145583719489388</v>
      </c>
      <c r="P12" s="128">
        <f t="shared" si="5"/>
        <v>-0.10015239404865001</v>
      </c>
      <c r="Q12" s="63">
        <f t="shared" si="9"/>
        <v>1</v>
      </c>
      <c r="R12" s="128">
        <f t="shared" si="10"/>
        <v>-0.101623081572629</v>
      </c>
      <c r="S12" s="128">
        <f t="shared" si="11"/>
        <v>-0.15841571547094502</v>
      </c>
      <c r="T12" s="133">
        <f t="shared" si="6"/>
        <v>-0.67748721048419336</v>
      </c>
      <c r="U12" s="134">
        <f t="shared" si="7"/>
        <v>-1.0561047698063002</v>
      </c>
      <c r="W12" s="41"/>
      <c r="X12" s="41"/>
      <c r="Y12" s="41"/>
    </row>
    <row r="13" spans="1:25">
      <c r="A13" s="71">
        <v>9</v>
      </c>
      <c r="B13" s="127">
        <v>0.184371705619398</v>
      </c>
      <c r="C13" s="128">
        <v>0.18277476049354599</v>
      </c>
      <c r="D13" s="128">
        <f t="shared" si="0"/>
        <v>-1.5969451258520118E-3</v>
      </c>
      <c r="E13" s="63">
        <f t="shared" si="1"/>
        <v>0</v>
      </c>
      <c r="F13" s="128">
        <v>0.352723888162087</v>
      </c>
      <c r="G13" s="128">
        <v>0.354518422075906</v>
      </c>
      <c r="H13" s="128">
        <f t="shared" si="2"/>
        <v>1.7945339138190075E-3</v>
      </c>
      <c r="I13" s="63">
        <f t="shared" si="3"/>
        <v>0</v>
      </c>
      <c r="J13" s="128">
        <v>0.449474445060631</v>
      </c>
      <c r="K13" s="128">
        <v>0.275386494070465</v>
      </c>
      <c r="L13" s="128">
        <f t="shared" si="4"/>
        <v>-0.174087950990166</v>
      </c>
      <c r="M13" s="63">
        <f t="shared" si="8"/>
        <v>1</v>
      </c>
      <c r="N13" s="128">
        <v>0.45284356564498501</v>
      </c>
      <c r="O13" s="128">
        <v>0.29229184487381199</v>
      </c>
      <c r="P13" s="128">
        <f t="shared" si="5"/>
        <v>-0.16055172077117302</v>
      </c>
      <c r="Q13" s="63">
        <f t="shared" si="9"/>
        <v>1</v>
      </c>
      <c r="R13" s="128">
        <f t="shared" si="10"/>
        <v>-0.174087950990166</v>
      </c>
      <c r="S13" s="128">
        <f t="shared" si="11"/>
        <v>-0.16055172077117302</v>
      </c>
      <c r="T13" s="133">
        <f t="shared" si="6"/>
        <v>-1.16058633993444</v>
      </c>
      <c r="U13" s="134">
        <f t="shared" si="7"/>
        <v>-1.0703448051411535</v>
      </c>
      <c r="W13" s="41"/>
      <c r="X13" s="41"/>
      <c r="Y13" s="41"/>
    </row>
    <row r="14" spans="1:25">
      <c r="A14" s="71">
        <v>10</v>
      </c>
      <c r="B14" s="127">
        <v>0.223853099445708</v>
      </c>
      <c r="C14" s="128">
        <v>0.156214990104902</v>
      </c>
      <c r="D14" s="128">
        <f t="shared" si="0"/>
        <v>-6.7638109340805996E-2</v>
      </c>
      <c r="E14" s="63">
        <f t="shared" si="1"/>
        <v>0</v>
      </c>
      <c r="F14" s="128">
        <v>0.35947292358937299</v>
      </c>
      <c r="G14" s="128">
        <v>0.224971929049017</v>
      </c>
      <c r="H14" s="128">
        <f t="shared" si="2"/>
        <v>-0.13450099454035599</v>
      </c>
      <c r="I14" s="63">
        <f t="shared" si="3"/>
        <v>1</v>
      </c>
      <c r="J14" s="128">
        <v>0.49271162582987998</v>
      </c>
      <c r="K14" s="128">
        <v>0.21523491666803099</v>
      </c>
      <c r="L14" s="128">
        <f t="shared" si="4"/>
        <v>-0.27747670916184897</v>
      </c>
      <c r="M14" s="63">
        <f t="shared" si="8"/>
        <v>1</v>
      </c>
      <c r="N14" s="128">
        <v>0.48811150918870899</v>
      </c>
      <c r="O14" s="128">
        <v>0.22724463305578299</v>
      </c>
      <c r="P14" s="128">
        <f t="shared" si="5"/>
        <v>-0.26086687613292603</v>
      </c>
      <c r="Q14" s="63">
        <f t="shared" si="9"/>
        <v>1</v>
      </c>
      <c r="R14" s="128">
        <f t="shared" si="10"/>
        <v>-0.34511481850265496</v>
      </c>
      <c r="S14" s="128">
        <f t="shared" si="11"/>
        <v>-0.39536787067328205</v>
      </c>
      <c r="T14" s="133">
        <f t="shared" si="6"/>
        <v>-2.3007654566843665</v>
      </c>
      <c r="U14" s="134">
        <f t="shared" si="7"/>
        <v>-2.6357858044885472</v>
      </c>
      <c r="W14" s="41"/>
      <c r="X14" s="41"/>
      <c r="Y14" s="41"/>
    </row>
    <row r="15" spans="1:25" ht="15" customHeight="1">
      <c r="A15" s="71">
        <v>11</v>
      </c>
      <c r="B15" s="127">
        <v>0.11388001100997699</v>
      </c>
      <c r="C15" s="128">
        <v>3.8695356000852901E-2</v>
      </c>
      <c r="D15" s="128">
        <f t="shared" si="0"/>
        <v>-7.5184655009124093E-2</v>
      </c>
      <c r="E15" s="63">
        <f t="shared" si="1"/>
        <v>0</v>
      </c>
      <c r="F15" s="128">
        <v>0.180070311069748</v>
      </c>
      <c r="G15" s="128">
        <v>5.3149224720571799E-2</v>
      </c>
      <c r="H15" s="128">
        <f t="shared" si="2"/>
        <v>-0.1269210863491762</v>
      </c>
      <c r="I15" s="63">
        <f t="shared" si="3"/>
        <v>1</v>
      </c>
      <c r="J15" s="128">
        <v>0.23391374082909</v>
      </c>
      <c r="K15" s="128">
        <v>0.13869118715306</v>
      </c>
      <c r="L15" s="128">
        <f t="shared" si="4"/>
        <v>-9.5222553676029997E-2</v>
      </c>
      <c r="M15" s="63">
        <f t="shared" si="8"/>
        <v>0</v>
      </c>
      <c r="N15" s="128">
        <v>0.23854359709263501</v>
      </c>
      <c r="O15" s="128">
        <v>0.14503274927903501</v>
      </c>
      <c r="P15" s="128">
        <f t="shared" si="5"/>
        <v>-9.3510847813600001E-2</v>
      </c>
      <c r="Q15" s="63">
        <f t="shared" si="9"/>
        <v>0</v>
      </c>
      <c r="R15" s="128">
        <f t="shared" si="10"/>
        <v>-0.17040720868515408</v>
      </c>
      <c r="S15" s="128">
        <f t="shared" si="11"/>
        <v>-0.22043193416277621</v>
      </c>
      <c r="T15" s="133">
        <f t="shared" si="6"/>
        <v>-1.1360480579010273</v>
      </c>
      <c r="U15" s="134">
        <f t="shared" si="7"/>
        <v>-1.4695462277518414</v>
      </c>
      <c r="W15" s="41"/>
      <c r="X15" s="41"/>
      <c r="Y15" s="41"/>
    </row>
    <row r="16" spans="1:25">
      <c r="A16" s="71">
        <v>12</v>
      </c>
      <c r="B16" s="127">
        <v>0.13992314887822099</v>
      </c>
      <c r="C16" s="128">
        <v>6.0810491419504301E-2</v>
      </c>
      <c r="D16" s="128">
        <f t="shared" si="0"/>
        <v>-7.9112657458716693E-2</v>
      </c>
      <c r="E16" s="63">
        <f t="shared" si="1"/>
        <v>0</v>
      </c>
      <c r="F16" s="128">
        <v>0.228441550835699</v>
      </c>
      <c r="G16" s="128">
        <v>8.3856155210411606E-2</v>
      </c>
      <c r="H16" s="128">
        <f t="shared" si="2"/>
        <v>-0.14458539562528738</v>
      </c>
      <c r="I16" s="63">
        <f t="shared" si="3"/>
        <v>1</v>
      </c>
      <c r="J16" s="128">
        <v>0.631169713413398</v>
      </c>
      <c r="K16" s="128">
        <v>0.24862284101290499</v>
      </c>
      <c r="L16" s="128">
        <f t="shared" si="4"/>
        <v>-0.38254687240049301</v>
      </c>
      <c r="M16" s="63">
        <f t="shared" si="8"/>
        <v>1</v>
      </c>
      <c r="N16" s="128">
        <v>0.62594604297579903</v>
      </c>
      <c r="O16" s="128">
        <v>0.25367803957610502</v>
      </c>
      <c r="P16" s="128">
        <f t="shared" si="5"/>
        <v>-0.37226800339969401</v>
      </c>
      <c r="Q16" s="63">
        <f t="shared" si="9"/>
        <v>1</v>
      </c>
      <c r="R16" s="128">
        <f t="shared" si="10"/>
        <v>-0.46165952985920972</v>
      </c>
      <c r="S16" s="128">
        <f t="shared" si="11"/>
        <v>-0.5168533990249814</v>
      </c>
      <c r="T16" s="133">
        <f t="shared" si="6"/>
        <v>-3.0777301990613983</v>
      </c>
      <c r="U16" s="134">
        <f t="shared" si="7"/>
        <v>-3.4456893268332096</v>
      </c>
      <c r="W16" s="41"/>
      <c r="X16" s="41"/>
      <c r="Y16" s="41"/>
    </row>
    <row r="17" spans="1:21">
      <c r="A17" s="71">
        <v>13</v>
      </c>
      <c r="B17" s="127">
        <v>0.370409052093497</v>
      </c>
      <c r="C17" s="128">
        <v>0.35741793994611598</v>
      </c>
      <c r="D17" s="128">
        <f t="shared" si="0"/>
        <v>-1.2991112147381023E-2</v>
      </c>
      <c r="E17" s="63">
        <f t="shared" si="1"/>
        <v>0</v>
      </c>
      <c r="F17" s="128">
        <v>0.58407550050434598</v>
      </c>
      <c r="G17" s="128">
        <v>0.56792383393380597</v>
      </c>
      <c r="H17" s="128">
        <f t="shared" si="2"/>
        <v>-1.6151666570540013E-2</v>
      </c>
      <c r="I17" s="63">
        <f t="shared" si="3"/>
        <v>0</v>
      </c>
      <c r="J17" s="128">
        <v>0.64430862703409197</v>
      </c>
      <c r="K17" s="128">
        <v>0.36772453438636798</v>
      </c>
      <c r="L17" s="128">
        <f t="shared" si="4"/>
        <v>-0.27658409264772399</v>
      </c>
      <c r="M17" s="63">
        <f t="shared" si="8"/>
        <v>1</v>
      </c>
      <c r="N17" s="128">
        <v>0.64866702798078002</v>
      </c>
      <c r="O17" s="128">
        <v>0.38788327416081497</v>
      </c>
      <c r="P17" s="128">
        <f t="shared" si="5"/>
        <v>-0.26078375381996505</v>
      </c>
      <c r="Q17" s="63">
        <f t="shared" si="9"/>
        <v>1</v>
      </c>
      <c r="R17" s="128">
        <f t="shared" si="10"/>
        <v>-0.27658409264772399</v>
      </c>
      <c r="S17" s="128">
        <f t="shared" si="11"/>
        <v>-0.26078375381996505</v>
      </c>
      <c r="T17" s="133">
        <f t="shared" si="6"/>
        <v>-1.8438939509848267</v>
      </c>
      <c r="U17" s="134">
        <f t="shared" si="7"/>
        <v>-1.7385583587997671</v>
      </c>
    </row>
    <row r="18" spans="1:21">
      <c r="A18" s="71">
        <v>14</v>
      </c>
      <c r="B18" s="127">
        <v>0.209150158428657</v>
      </c>
      <c r="C18" s="128">
        <v>0.19793529737806601</v>
      </c>
      <c r="D18" s="128">
        <f t="shared" si="0"/>
        <v>-1.1214861050590996E-2</v>
      </c>
      <c r="E18" s="63">
        <f t="shared" si="1"/>
        <v>0</v>
      </c>
      <c r="F18" s="128">
        <v>0.34044685959222998</v>
      </c>
      <c r="G18" s="128">
        <v>0.30964404600847201</v>
      </c>
      <c r="H18" s="128">
        <f t="shared" si="2"/>
        <v>-3.0802813583757971E-2</v>
      </c>
      <c r="I18" s="63">
        <f t="shared" si="3"/>
        <v>0</v>
      </c>
      <c r="J18" s="128">
        <v>0.41785782687513701</v>
      </c>
      <c r="K18" s="128">
        <v>0.25873445360346098</v>
      </c>
      <c r="L18" s="128">
        <f t="shared" si="4"/>
        <v>-0.15912337327167603</v>
      </c>
      <c r="M18" s="63">
        <f t="shared" si="8"/>
        <v>1</v>
      </c>
      <c r="N18" s="128">
        <v>0.47193031491994702</v>
      </c>
      <c r="O18" s="128">
        <v>0.28963585523450402</v>
      </c>
      <c r="P18" s="128">
        <f t="shared" si="5"/>
        <v>-0.182294459685443</v>
      </c>
      <c r="Q18" s="63">
        <f t="shared" si="9"/>
        <v>1</v>
      </c>
      <c r="R18" s="128">
        <f t="shared" si="10"/>
        <v>-0.15912337327167603</v>
      </c>
      <c r="S18" s="128">
        <f t="shared" si="11"/>
        <v>-0.182294459685443</v>
      </c>
      <c r="T18" s="133">
        <f t="shared" si="6"/>
        <v>-1.0608224884778403</v>
      </c>
      <c r="U18" s="134">
        <f t="shared" si="7"/>
        <v>-1.2152963979029534</v>
      </c>
    </row>
    <row r="19" spans="1:21">
      <c r="A19" s="71">
        <v>15</v>
      </c>
      <c r="B19" s="127">
        <v>0.37220764034963399</v>
      </c>
      <c r="C19" s="128">
        <v>0.33613992440837598</v>
      </c>
      <c r="D19" s="128">
        <f t="shared" si="0"/>
        <v>-3.6067715941258016E-2</v>
      </c>
      <c r="E19" s="63">
        <f t="shared" si="1"/>
        <v>0</v>
      </c>
      <c r="F19" s="128">
        <v>0.58715273368229304</v>
      </c>
      <c r="G19" s="128">
        <v>0.53412741929387197</v>
      </c>
      <c r="H19" s="128">
        <f t="shared" si="2"/>
        <v>-5.3025314388421063E-2</v>
      </c>
      <c r="I19" s="63">
        <f t="shared" si="3"/>
        <v>0</v>
      </c>
      <c r="J19" s="128">
        <v>0.229890020975694</v>
      </c>
      <c r="K19" s="128">
        <v>9.4970494784758705E-2</v>
      </c>
      <c r="L19" s="128">
        <f t="shared" si="4"/>
        <v>-0.13491952619093528</v>
      </c>
      <c r="M19" s="63">
        <f t="shared" si="8"/>
        <v>1</v>
      </c>
      <c r="N19" s="128">
        <v>0.234846130354047</v>
      </c>
      <c r="O19" s="128">
        <v>0.106701613343539</v>
      </c>
      <c r="P19" s="128">
        <f t="shared" si="5"/>
        <v>-0.128144517010508</v>
      </c>
      <c r="Q19" s="63">
        <f t="shared" si="9"/>
        <v>1</v>
      </c>
      <c r="R19" s="128">
        <f t="shared" si="10"/>
        <v>-0.13491952619093528</v>
      </c>
      <c r="S19" s="128">
        <f t="shared" si="11"/>
        <v>-0.18116983139892906</v>
      </c>
      <c r="T19" s="133">
        <f t="shared" si="6"/>
        <v>-0.89946350793956853</v>
      </c>
      <c r="U19" s="134">
        <f t="shared" si="7"/>
        <v>-1.2077988759928604</v>
      </c>
    </row>
    <row r="20" spans="1:21" ht="15" customHeight="1">
      <c r="A20" s="71">
        <v>16</v>
      </c>
      <c r="B20" s="127">
        <v>0.18339838401667999</v>
      </c>
      <c r="C20" s="128">
        <v>0.236336372225041</v>
      </c>
      <c r="D20" s="128">
        <f t="shared" si="0"/>
        <v>5.2937988208361014E-2</v>
      </c>
      <c r="E20" s="63">
        <f t="shared" si="1"/>
        <v>0</v>
      </c>
      <c r="F20" s="128">
        <v>0.35420386315508201</v>
      </c>
      <c r="G20" s="128">
        <v>0.42971155717368098</v>
      </c>
      <c r="H20" s="128">
        <f t="shared" si="2"/>
        <v>7.550769401859897E-2</v>
      </c>
      <c r="I20" s="63">
        <f t="shared" si="3"/>
        <v>0</v>
      </c>
      <c r="J20" s="128">
        <v>0.59186493668251605</v>
      </c>
      <c r="K20" s="128">
        <v>0.165553930746212</v>
      </c>
      <c r="L20" s="128">
        <f t="shared" si="4"/>
        <v>-0.42631100593630405</v>
      </c>
      <c r="M20" s="63">
        <f t="shared" si="8"/>
        <v>1</v>
      </c>
      <c r="N20" s="128">
        <v>0.58137914814534497</v>
      </c>
      <c r="O20" s="128">
        <v>0.17559708523898601</v>
      </c>
      <c r="P20" s="128">
        <f t="shared" si="5"/>
        <v>-0.40578206290635899</v>
      </c>
      <c r="Q20" s="63">
        <f t="shared" si="9"/>
        <v>1</v>
      </c>
      <c r="R20" s="128">
        <f t="shared" si="10"/>
        <v>-0.42631100593630405</v>
      </c>
      <c r="S20" s="128">
        <f t="shared" si="11"/>
        <v>-0.40578206290635899</v>
      </c>
      <c r="T20" s="133">
        <f t="shared" si="6"/>
        <v>-2.8420733729086938</v>
      </c>
      <c r="U20" s="134">
        <f t="shared" si="7"/>
        <v>-2.7052137527090601</v>
      </c>
    </row>
    <row r="21" spans="1:21">
      <c r="A21" s="71">
        <v>17</v>
      </c>
      <c r="B21" s="127">
        <v>0.25279013750517698</v>
      </c>
      <c r="C21" s="128">
        <v>0.154658778119934</v>
      </c>
      <c r="D21" s="128">
        <f t="shared" si="0"/>
        <v>-9.8131359385242978E-2</v>
      </c>
      <c r="E21" s="63">
        <f t="shared" si="1"/>
        <v>0</v>
      </c>
      <c r="F21" s="128">
        <v>0.41555296363583899</v>
      </c>
      <c r="G21" s="128">
        <v>0.22447318549950801</v>
      </c>
      <c r="H21" s="128">
        <f t="shared" si="2"/>
        <v>-0.19107977813633098</v>
      </c>
      <c r="I21" s="63">
        <f t="shared" si="3"/>
        <v>1</v>
      </c>
      <c r="J21" s="128">
        <v>0.35131214219822698</v>
      </c>
      <c r="K21" s="128">
        <v>0.119968604938763</v>
      </c>
      <c r="L21" s="128">
        <f t="shared" si="4"/>
        <v>-0.23134353725946399</v>
      </c>
      <c r="M21" s="63">
        <f t="shared" si="8"/>
        <v>1</v>
      </c>
      <c r="N21" s="128">
        <v>0.38285975508439102</v>
      </c>
      <c r="O21" s="128">
        <v>0.127408662286456</v>
      </c>
      <c r="P21" s="128">
        <f t="shared" si="5"/>
        <v>-0.25545109279793499</v>
      </c>
      <c r="Q21" s="63">
        <f t="shared" si="9"/>
        <v>1</v>
      </c>
      <c r="R21" s="128">
        <f t="shared" si="10"/>
        <v>-0.32947489664470697</v>
      </c>
      <c r="S21" s="128">
        <f t="shared" si="11"/>
        <v>-0.44653087093426597</v>
      </c>
      <c r="T21" s="133">
        <f t="shared" si="6"/>
        <v>-2.1964993109647133</v>
      </c>
      <c r="U21" s="134">
        <f t="shared" si="7"/>
        <v>-2.9768724728951064</v>
      </c>
    </row>
    <row r="22" spans="1:21">
      <c r="A22" s="71">
        <v>18</v>
      </c>
      <c r="B22" s="127">
        <v>0.12464424189148</v>
      </c>
      <c r="C22" s="128">
        <v>6.9538342607851994E-2</v>
      </c>
      <c r="D22" s="128">
        <f t="shared" si="0"/>
        <v>-5.510589928362801E-2</v>
      </c>
      <c r="E22" s="63">
        <f t="shared" si="1"/>
        <v>0</v>
      </c>
      <c r="F22" s="128">
        <v>0.23119877237071301</v>
      </c>
      <c r="G22" s="128">
        <v>0.10742809220442499</v>
      </c>
      <c r="H22" s="128">
        <f t="shared" si="2"/>
        <v>-0.12377068016628802</v>
      </c>
      <c r="I22" s="63">
        <f t="shared" si="3"/>
        <v>1</v>
      </c>
      <c r="J22" s="128">
        <v>0.64724849075777702</v>
      </c>
      <c r="K22" s="128">
        <v>0.258051101454847</v>
      </c>
      <c r="L22" s="128">
        <f t="shared" si="4"/>
        <v>-0.38919738930293002</v>
      </c>
      <c r="M22" s="63">
        <f t="shared" si="8"/>
        <v>1</v>
      </c>
      <c r="N22" s="128">
        <v>0.65533434256671197</v>
      </c>
      <c r="O22" s="128">
        <v>0.28559845897425301</v>
      </c>
      <c r="P22" s="128">
        <f t="shared" si="5"/>
        <v>-0.36973588359245896</v>
      </c>
      <c r="Q22" s="63">
        <f t="shared" si="9"/>
        <v>1</v>
      </c>
      <c r="R22" s="128">
        <f t="shared" si="10"/>
        <v>-0.44430328858655804</v>
      </c>
      <c r="S22" s="128">
        <f t="shared" si="11"/>
        <v>-0.49350656375874696</v>
      </c>
      <c r="T22" s="133">
        <f t="shared" si="6"/>
        <v>-2.9620219239103869</v>
      </c>
      <c r="U22" s="134">
        <f t="shared" si="7"/>
        <v>-3.2900437583916466</v>
      </c>
    </row>
    <row r="23" spans="1:21">
      <c r="A23" s="71">
        <v>19</v>
      </c>
      <c r="B23" s="127">
        <v>0.24017223579167499</v>
      </c>
      <c r="C23" s="128">
        <v>0.26394987564781802</v>
      </c>
      <c r="D23" s="128">
        <f t="shared" si="0"/>
        <v>2.3777639856143035E-2</v>
      </c>
      <c r="E23" s="63">
        <f t="shared" si="1"/>
        <v>0</v>
      </c>
      <c r="F23" s="128">
        <v>0.43152524966778</v>
      </c>
      <c r="G23" s="128">
        <v>0.46118835957710302</v>
      </c>
      <c r="H23" s="128">
        <f t="shared" si="2"/>
        <v>2.9663109909323027E-2</v>
      </c>
      <c r="I23" s="63">
        <f t="shared" si="3"/>
        <v>0</v>
      </c>
      <c r="J23" s="128">
        <v>0.50823188685548504</v>
      </c>
      <c r="K23" s="128">
        <v>0.21772160085013101</v>
      </c>
      <c r="L23" s="128">
        <f t="shared" si="4"/>
        <v>-0.290510286005354</v>
      </c>
      <c r="M23" s="63">
        <f t="shared" si="8"/>
        <v>1</v>
      </c>
      <c r="N23" s="128">
        <v>0.503116733977228</v>
      </c>
      <c r="O23" s="128">
        <v>0.22476503436967701</v>
      </c>
      <c r="P23" s="128">
        <f t="shared" si="5"/>
        <v>-0.27835169960755102</v>
      </c>
      <c r="Q23" s="63">
        <f t="shared" si="9"/>
        <v>1</v>
      </c>
      <c r="R23" s="128">
        <f t="shared" si="10"/>
        <v>-0.290510286005354</v>
      </c>
      <c r="S23" s="128">
        <f t="shared" si="11"/>
        <v>-0.27835169960755102</v>
      </c>
      <c r="T23" s="133">
        <f t="shared" si="6"/>
        <v>-1.9367352400356934</v>
      </c>
      <c r="U23" s="134">
        <f t="shared" si="7"/>
        <v>-1.8556779973836734</v>
      </c>
    </row>
    <row r="24" spans="1:21">
      <c r="A24" s="71">
        <v>20</v>
      </c>
      <c r="B24" s="127">
        <v>0.25880813519571599</v>
      </c>
      <c r="C24" s="128">
        <v>0.160953302993049</v>
      </c>
      <c r="D24" s="128">
        <f t="shared" si="0"/>
        <v>-9.7854832202666997E-2</v>
      </c>
      <c r="E24" s="63">
        <f t="shared" si="1"/>
        <v>0</v>
      </c>
      <c r="F24" s="128">
        <v>0.40471745851178498</v>
      </c>
      <c r="G24" s="128">
        <v>0.22817018529293601</v>
      </c>
      <c r="H24" s="128">
        <f t="shared" si="2"/>
        <v>-0.17654727321884897</v>
      </c>
      <c r="I24" s="63">
        <f t="shared" si="3"/>
        <v>1</v>
      </c>
      <c r="J24" s="128">
        <v>0.54705972497343403</v>
      </c>
      <c r="K24" s="128">
        <v>0.31495129305012298</v>
      </c>
      <c r="L24" s="128">
        <f t="shared" si="4"/>
        <v>-0.23210843192331104</v>
      </c>
      <c r="M24" s="63">
        <f t="shared" si="8"/>
        <v>1</v>
      </c>
      <c r="N24" s="128">
        <v>0.54497583076973699</v>
      </c>
      <c r="O24" s="128">
        <v>0.32295985504859498</v>
      </c>
      <c r="P24" s="128">
        <f t="shared" si="5"/>
        <v>-0.22201597572114201</v>
      </c>
      <c r="Q24" s="63">
        <f t="shared" si="9"/>
        <v>1</v>
      </c>
      <c r="R24" s="128">
        <f t="shared" si="10"/>
        <v>-0.32996326412597804</v>
      </c>
      <c r="S24" s="128">
        <f t="shared" si="11"/>
        <v>-0.39856324893999096</v>
      </c>
      <c r="T24" s="133">
        <f t="shared" si="6"/>
        <v>-2.1997550941731872</v>
      </c>
      <c r="U24" s="134">
        <f t="shared" si="7"/>
        <v>-2.6570883262666065</v>
      </c>
    </row>
    <row r="25" spans="1:21">
      <c r="A25" s="71">
        <v>21</v>
      </c>
      <c r="B25" s="127">
        <v>0.19681622508035901</v>
      </c>
      <c r="C25" s="128">
        <v>9.7939575097346604E-2</v>
      </c>
      <c r="D25" s="128">
        <f t="shared" si="0"/>
        <v>-9.8876649983012405E-2</v>
      </c>
      <c r="E25" s="63">
        <f t="shared" si="1"/>
        <v>0</v>
      </c>
      <c r="F25" s="128">
        <v>0.32356933341540201</v>
      </c>
      <c r="G25" s="128">
        <v>0.14408466580573001</v>
      </c>
      <c r="H25" s="128">
        <f t="shared" si="2"/>
        <v>-0.17948466760967199</v>
      </c>
      <c r="I25" s="63">
        <f t="shared" si="3"/>
        <v>1</v>
      </c>
      <c r="J25" s="128">
        <v>0.60844732773678201</v>
      </c>
      <c r="K25" s="128">
        <v>0.24186669374390199</v>
      </c>
      <c r="L25" s="128">
        <f t="shared" si="4"/>
        <v>-0.36658063399287999</v>
      </c>
      <c r="M25" s="63">
        <f t="shared" si="8"/>
        <v>1</v>
      </c>
      <c r="N25" s="128">
        <v>0.61396163099578704</v>
      </c>
      <c r="O25" s="128">
        <v>0.25447528852808898</v>
      </c>
      <c r="P25" s="128">
        <f t="shared" si="5"/>
        <v>-0.35948634246769806</v>
      </c>
      <c r="Q25" s="63">
        <f t="shared" si="9"/>
        <v>1</v>
      </c>
      <c r="R25" s="128">
        <f t="shared" si="10"/>
        <v>-0.46545728397589237</v>
      </c>
      <c r="S25" s="128">
        <f t="shared" si="11"/>
        <v>-0.53897101007737003</v>
      </c>
      <c r="T25" s="133">
        <f t="shared" si="6"/>
        <v>-3.1030485598392827</v>
      </c>
      <c r="U25" s="134">
        <f t="shared" si="7"/>
        <v>-3.5931400671824671</v>
      </c>
    </row>
    <row r="26" spans="1:21">
      <c r="A26" s="71">
        <v>22</v>
      </c>
      <c r="B26" s="127">
        <v>0.18596882628137801</v>
      </c>
      <c r="C26" s="128">
        <v>9.15726872759864E-2</v>
      </c>
      <c r="D26" s="128">
        <f t="shared" si="0"/>
        <v>-9.4396139005391608E-2</v>
      </c>
      <c r="E26" s="63">
        <f t="shared" si="1"/>
        <v>0</v>
      </c>
      <c r="F26" s="128">
        <v>0.288637519113013</v>
      </c>
      <c r="G26" s="128">
        <v>0.119071653820417</v>
      </c>
      <c r="H26" s="128">
        <f t="shared" si="2"/>
        <v>-0.16956586529259599</v>
      </c>
      <c r="I26" s="63">
        <f t="shared" si="3"/>
        <v>1</v>
      </c>
      <c r="J26" s="128">
        <v>0.35736786789311697</v>
      </c>
      <c r="K26" s="128">
        <v>0.208759628594409</v>
      </c>
      <c r="L26" s="128">
        <f t="shared" si="4"/>
        <v>-0.14860823929870798</v>
      </c>
      <c r="M26" s="63">
        <f t="shared" si="8"/>
        <v>1</v>
      </c>
      <c r="N26" s="128">
        <v>0.39145114407218801</v>
      </c>
      <c r="O26" s="128">
        <v>0.221951825772355</v>
      </c>
      <c r="P26" s="128">
        <f t="shared" si="5"/>
        <v>-0.169499318299833</v>
      </c>
      <c r="Q26" s="63">
        <f t="shared" si="9"/>
        <v>1</v>
      </c>
      <c r="R26" s="128">
        <f t="shared" si="10"/>
        <v>-0.2430043783040996</v>
      </c>
      <c r="S26" s="128">
        <f t="shared" si="11"/>
        <v>-0.33906518359242899</v>
      </c>
      <c r="T26" s="133">
        <f t="shared" si="6"/>
        <v>-1.6200291886939975</v>
      </c>
      <c r="U26" s="134">
        <f t="shared" si="7"/>
        <v>-2.2604345572828599</v>
      </c>
    </row>
    <row r="27" spans="1:21" ht="15" thickBot="1">
      <c r="A27" s="72">
        <v>23</v>
      </c>
      <c r="B27" s="129">
        <v>0.24274671234853101</v>
      </c>
      <c r="C27" s="130">
        <v>0.165872860495278</v>
      </c>
      <c r="D27" s="130">
        <f t="shared" si="0"/>
        <v>-7.6873851853253017E-2</v>
      </c>
      <c r="E27" s="69">
        <f t="shared" si="1"/>
        <v>0</v>
      </c>
      <c r="F27" s="130">
        <v>0.39734262203014498</v>
      </c>
      <c r="G27" s="130">
        <v>0.24443126031471199</v>
      </c>
      <c r="H27" s="130">
        <f t="shared" si="2"/>
        <v>-0.15291136171543299</v>
      </c>
      <c r="I27" s="69">
        <f t="shared" si="3"/>
        <v>1</v>
      </c>
      <c r="J27" s="130">
        <v>0.40215728604439999</v>
      </c>
      <c r="K27" s="130">
        <v>0.23073311043775899</v>
      </c>
      <c r="L27" s="130">
        <f t="shared" si="4"/>
        <v>-0.171424175606641</v>
      </c>
      <c r="M27" s="69">
        <f t="shared" si="8"/>
        <v>1</v>
      </c>
      <c r="N27" s="130">
        <v>0.45144607900571998</v>
      </c>
      <c r="O27" s="130">
        <v>0.256262091913251</v>
      </c>
      <c r="P27" s="130">
        <f t="shared" si="5"/>
        <v>-0.19518398709246898</v>
      </c>
      <c r="Q27" s="69">
        <f t="shared" si="9"/>
        <v>1</v>
      </c>
      <c r="R27" s="130">
        <f t="shared" si="10"/>
        <v>-0.24829802745989402</v>
      </c>
      <c r="S27" s="130">
        <f t="shared" si="11"/>
        <v>-0.34809534880790194</v>
      </c>
      <c r="T27" s="135">
        <f t="shared" si="6"/>
        <v>-1.6553201830659601</v>
      </c>
      <c r="U27" s="136">
        <f t="shared" si="7"/>
        <v>-2.3206356587193464</v>
      </c>
    </row>
    <row r="28" spans="1:21" ht="16" thickBot="1">
      <c r="A28" s="26" t="s">
        <v>45</v>
      </c>
      <c r="B28" s="83"/>
      <c r="C28" s="84"/>
      <c r="D28" s="85"/>
      <c r="E28" s="86">
        <f>SUM(E5:E27)</f>
        <v>1</v>
      </c>
      <c r="F28" s="87"/>
      <c r="G28" s="84"/>
      <c r="H28" s="84"/>
      <c r="I28" s="86">
        <f>SUM(I5:I27)</f>
        <v>13</v>
      </c>
      <c r="J28" s="87"/>
      <c r="K28" s="84"/>
      <c r="L28" s="84"/>
      <c r="M28" s="86">
        <f>SUM(M5:M27)</f>
        <v>22</v>
      </c>
      <c r="N28" s="87"/>
      <c r="O28" s="84"/>
      <c r="P28" s="84"/>
      <c r="Q28" s="86">
        <f>SUM(Q5:Q27)</f>
        <v>22</v>
      </c>
      <c r="R28" s="88">
        <f>COUNTIF(R5:R27,"&lt;-15%")</f>
        <v>21</v>
      </c>
      <c r="S28" s="85">
        <f>COUNTIF(S5:S27,"&lt;-15%")</f>
        <v>23</v>
      </c>
      <c r="T28" s="84"/>
      <c r="U28" s="89"/>
    </row>
    <row r="29" spans="1:21">
      <c r="B29" s="13"/>
      <c r="C29" s="13"/>
      <c r="D29" s="13"/>
      <c r="E29" s="17"/>
      <c r="F29" s="13"/>
      <c r="G29" s="13"/>
      <c r="H29" s="13"/>
      <c r="I29" s="17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</row>
    <row r="30" spans="1:21">
      <c r="A30" s="23" t="s">
        <v>22</v>
      </c>
      <c r="B30" s="13"/>
      <c r="C30" s="13"/>
      <c r="D30" s="13"/>
      <c r="E30" s="17"/>
      <c r="F30" s="13"/>
      <c r="G30" s="13"/>
      <c r="H30" s="13"/>
      <c r="I30" s="17"/>
      <c r="J30" s="13"/>
      <c r="K30" s="13"/>
      <c r="L30" s="13"/>
      <c r="M30" s="13"/>
      <c r="N30" s="13"/>
      <c r="O30" s="13"/>
      <c r="P30" s="13"/>
      <c r="Q30" s="13"/>
    </row>
    <row r="31" spans="1:21">
      <c r="A31" t="s">
        <v>6</v>
      </c>
      <c r="B31" s="14">
        <f>AVERAGE(B5:B27)</f>
        <v>0.22709547039306768</v>
      </c>
      <c r="C31" s="14">
        <f>AVERAGE(C5:C27)</f>
        <v>0.17867534299692711</v>
      </c>
      <c r="D31" s="14">
        <f>AVERAGE(D5:D28)</f>
        <v>-4.8420127396140551E-2</v>
      </c>
      <c r="E31" s="18"/>
      <c r="F31" s="14">
        <f>AVERAGE(F5:F27)</f>
        <v>0.37366612347341321</v>
      </c>
      <c r="G31" s="14">
        <f>AVERAGE(G5:G27)</f>
        <v>0.28531884241680106</v>
      </c>
      <c r="H31" s="14">
        <f>AVERAGE(H5:H27)</f>
        <v>-8.8347281056612118E-2</v>
      </c>
      <c r="I31" s="18"/>
      <c r="J31" s="14">
        <f>AVERAGE(J5:J27)</f>
        <v>0.46376120205976518</v>
      </c>
      <c r="K31" s="14">
        <f>AVERAGE(K5:K27)</f>
        <v>0.23089986393656278</v>
      </c>
      <c r="L31" s="14">
        <f>AVERAGE(L5:L27)</f>
        <v>-0.23286133812320248</v>
      </c>
      <c r="M31" s="14"/>
      <c r="N31" s="14">
        <f>AVERAGE(N5:N27)</f>
        <v>0.47738692425055029</v>
      </c>
      <c r="O31" s="14">
        <f>AVERAGE(O5:O27)</f>
        <v>0.24668488990146861</v>
      </c>
      <c r="P31" s="14">
        <f>AVERAGE(P5:P27)</f>
        <v>-0.23070203434908165</v>
      </c>
      <c r="Q31" s="14"/>
    </row>
    <row r="32" spans="1:21">
      <c r="A32" t="s">
        <v>7</v>
      </c>
      <c r="B32" s="15">
        <f>_xlfn.STDEV.P(B5:B27)</f>
        <v>7.7864715341260618E-2</v>
      </c>
      <c r="C32" s="15">
        <f>_xlfn.STDEV.P(C5:C27)</f>
        <v>9.9978344765158836E-2</v>
      </c>
      <c r="D32" s="15">
        <f>_xlfn.STDEV.P(D5:D27)</f>
        <v>4.8602247109729393E-2</v>
      </c>
      <c r="E32" s="19"/>
      <c r="F32" s="15">
        <f>_xlfn.STDEV.P(F5:F27)</f>
        <v>0.12059488372994775</v>
      </c>
      <c r="G32" s="15">
        <f>_xlfn.STDEV.P(G5:G27)</f>
        <v>0.17130844726586311</v>
      </c>
      <c r="H32" s="15">
        <f>_xlfn.STDEV.P(H5:H27)</f>
        <v>8.2581496857903156E-2</v>
      </c>
      <c r="I32" s="19"/>
      <c r="J32" s="15">
        <f>_xlfn.STDEV.P(J5:J27)</f>
        <v>0.1394969300868846</v>
      </c>
      <c r="K32" s="15">
        <f>_xlfn.STDEV.P(K5:K27)</f>
        <v>7.7007334954726614E-2</v>
      </c>
      <c r="L32" s="15">
        <f>_xlfn.STDEV.P(L5:L27)</f>
        <v>9.8102455525077056E-2</v>
      </c>
      <c r="M32" s="15"/>
      <c r="N32" s="15">
        <f>_xlfn.STDEV.P(N5:N27)</f>
        <v>0.13415619374343693</v>
      </c>
      <c r="O32" s="15">
        <f>_xlfn.STDEV.P(O5:O27)</f>
        <v>8.0630141843167372E-2</v>
      </c>
      <c r="P32" s="15">
        <f>_xlfn.STDEV.P(P5:P27)</f>
        <v>9.1475524422036297E-2</v>
      </c>
      <c r="Q32" s="15"/>
    </row>
    <row r="33" spans="1:17">
      <c r="A33" t="s">
        <v>23</v>
      </c>
      <c r="B33" s="2" t="s">
        <v>4</v>
      </c>
      <c r="C33" s="5">
        <v>6.5807634354220212E-4</v>
      </c>
      <c r="D33" s="3"/>
      <c r="E33" s="20"/>
      <c r="F33" s="2" t="s">
        <v>4</v>
      </c>
      <c r="G33" s="5">
        <v>5.5500999999999999E-4</v>
      </c>
      <c r="H33" s="5"/>
      <c r="I33" s="20"/>
      <c r="J33" s="2" t="s">
        <v>4</v>
      </c>
      <c r="K33" s="5">
        <v>2.6957999999999998E-5</v>
      </c>
      <c r="L33" s="5"/>
      <c r="M33" s="5"/>
      <c r="N33" s="2" t="s">
        <v>4</v>
      </c>
      <c r="O33" s="3">
        <v>2.6957999999999998E-5</v>
      </c>
      <c r="P33" s="3"/>
      <c r="Q33" s="3"/>
    </row>
  </sheetData>
  <mergeCells count="10">
    <mergeCell ref="R1:U1"/>
    <mergeCell ref="W5:Y16"/>
    <mergeCell ref="T2:U2"/>
    <mergeCell ref="R2:S2"/>
    <mergeCell ref="B1:I1"/>
    <mergeCell ref="J1:Q1"/>
    <mergeCell ref="B2:E2"/>
    <mergeCell ref="F2:I2"/>
    <mergeCell ref="J2:M2"/>
    <mergeCell ref="N2:Q2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zoomScale="115" zoomScaleNormal="115" zoomScalePageLayoutView="115" workbookViewId="0">
      <selection activeCell="F34" sqref="F34"/>
    </sheetView>
  </sheetViews>
  <sheetFormatPr baseColWidth="10" defaultColWidth="8.83203125" defaultRowHeight="14" x14ac:dyDescent="0"/>
  <cols>
    <col min="1" max="1" width="11.1640625" customWidth="1"/>
    <col min="2" max="12" width="11" customWidth="1"/>
  </cols>
  <sheetData>
    <row r="2" spans="1:12" ht="15" thickBot="1"/>
    <row r="3" spans="1:12">
      <c r="A3" s="70" t="s">
        <v>59</v>
      </c>
      <c r="B3" s="49" t="s">
        <v>14</v>
      </c>
      <c r="C3" s="50" t="s">
        <v>15</v>
      </c>
      <c r="D3" s="50" t="s">
        <v>16</v>
      </c>
      <c r="E3" s="50" t="s">
        <v>17</v>
      </c>
      <c r="F3" s="91" t="s">
        <v>24</v>
      </c>
      <c r="G3" s="91" t="s">
        <v>25</v>
      </c>
      <c r="H3" s="101" t="s">
        <v>18</v>
      </c>
      <c r="I3" s="92" t="s">
        <v>19</v>
      </c>
      <c r="J3" s="93" t="s">
        <v>53</v>
      </c>
      <c r="K3" s="93" t="s">
        <v>38</v>
      </c>
      <c r="L3" s="94" t="s">
        <v>26</v>
      </c>
    </row>
    <row r="4" spans="1:12" ht="16" thickBot="1">
      <c r="A4" s="96" t="s">
        <v>35</v>
      </c>
      <c r="B4" s="55"/>
      <c r="C4" s="56"/>
      <c r="D4" s="56"/>
      <c r="E4" s="56"/>
      <c r="F4" s="57"/>
      <c r="G4" s="100"/>
      <c r="H4" s="55"/>
      <c r="I4" s="56"/>
      <c r="J4" s="57">
        <v>80000</v>
      </c>
      <c r="K4" s="57"/>
      <c r="L4" s="97"/>
    </row>
    <row r="5" spans="1:12">
      <c r="A5" s="59">
        <v>1</v>
      </c>
      <c r="B5" s="146">
        <v>38500</v>
      </c>
      <c r="C5" s="98">
        <v>47600</v>
      </c>
      <c r="D5" s="143">
        <v>6.59</v>
      </c>
      <c r="E5" s="143">
        <v>6.69</v>
      </c>
      <c r="F5" s="98">
        <f t="shared" ref="F5:F27" si="0">B5/D5</f>
        <v>5842.1851289833085</v>
      </c>
      <c r="G5" s="98">
        <f t="shared" ref="G5:G27" si="1">C5/E5</f>
        <v>7115.0971599402092</v>
      </c>
      <c r="H5" s="101" t="s">
        <v>20</v>
      </c>
      <c r="I5" s="92" t="s">
        <v>21</v>
      </c>
      <c r="J5" s="137">
        <f t="shared" ref="J5:J27" si="2">(C5-B5)/(E5-D5)</f>
        <v>90999.99999999952</v>
      </c>
      <c r="K5" s="99">
        <f t="shared" ref="K5:K27" si="3">J5/$J$4</f>
        <v>1.137499999999994</v>
      </c>
      <c r="L5" s="140">
        <f t="shared" ref="L5:L27" si="4">E5-D5</f>
        <v>0.10000000000000053</v>
      </c>
    </row>
    <row r="6" spans="1:12">
      <c r="A6" s="54">
        <v>2</v>
      </c>
      <c r="B6" s="147">
        <v>40800</v>
      </c>
      <c r="C6" s="30">
        <v>49000</v>
      </c>
      <c r="D6" s="144">
        <v>6.49</v>
      </c>
      <c r="E6" s="144">
        <v>6.67</v>
      </c>
      <c r="F6" s="30">
        <f t="shared" si="0"/>
        <v>6286.5947611710326</v>
      </c>
      <c r="G6" s="30">
        <f t="shared" si="1"/>
        <v>7346.3268365817094</v>
      </c>
      <c r="H6" s="80" t="s">
        <v>21</v>
      </c>
      <c r="I6" s="9" t="s">
        <v>21</v>
      </c>
      <c r="J6" s="138">
        <f t="shared" si="2"/>
        <v>45555.555555555628</v>
      </c>
      <c r="K6" s="90">
        <f t="shared" si="3"/>
        <v>0.56944444444444531</v>
      </c>
      <c r="L6" s="141">
        <f t="shared" si="4"/>
        <v>0.17999999999999972</v>
      </c>
    </row>
    <row r="7" spans="1:12">
      <c r="A7" s="54">
        <v>3</v>
      </c>
      <c r="B7" s="148">
        <v>44700</v>
      </c>
      <c r="C7" s="149">
        <v>54500</v>
      </c>
      <c r="D7" s="144">
        <v>6.46</v>
      </c>
      <c r="E7" s="144">
        <v>6.53</v>
      </c>
      <c r="F7" s="30">
        <f t="shared" si="0"/>
        <v>6919.5046439628486</v>
      </c>
      <c r="G7" s="30">
        <f t="shared" si="1"/>
        <v>8346.0949464012247</v>
      </c>
      <c r="H7" s="80" t="s">
        <v>20</v>
      </c>
      <c r="I7" s="9" t="s">
        <v>21</v>
      </c>
      <c r="J7" s="138">
        <f t="shared" si="2"/>
        <v>139999.99999999942</v>
      </c>
      <c r="K7" s="90">
        <f t="shared" si="3"/>
        <v>1.7499999999999927</v>
      </c>
      <c r="L7" s="141">
        <f t="shared" si="4"/>
        <v>7.0000000000000284E-2</v>
      </c>
    </row>
    <row r="8" spans="1:12">
      <c r="A8" s="54">
        <v>4</v>
      </c>
      <c r="B8" s="147">
        <v>38800</v>
      </c>
      <c r="C8" s="30">
        <v>48100</v>
      </c>
      <c r="D8" s="144">
        <v>6.62</v>
      </c>
      <c r="E8" s="144">
        <v>6.73</v>
      </c>
      <c r="F8" s="30">
        <f t="shared" si="0"/>
        <v>5861.0271903323264</v>
      </c>
      <c r="G8" s="30">
        <f t="shared" si="1"/>
        <v>7147.102526002971</v>
      </c>
      <c r="H8" s="80" t="s">
        <v>20</v>
      </c>
      <c r="I8" s="9" t="s">
        <v>21</v>
      </c>
      <c r="J8" s="138">
        <f t="shared" si="2"/>
        <v>84545.454545454297</v>
      </c>
      <c r="K8" s="90">
        <f t="shared" si="3"/>
        <v>1.0568181818181788</v>
      </c>
      <c r="L8" s="141">
        <f t="shared" si="4"/>
        <v>0.11000000000000032</v>
      </c>
    </row>
    <row r="9" spans="1:12">
      <c r="A9" s="54">
        <v>5</v>
      </c>
      <c r="B9" s="147">
        <v>42400</v>
      </c>
      <c r="C9" s="30">
        <v>52000</v>
      </c>
      <c r="D9" s="144">
        <v>6.39</v>
      </c>
      <c r="E9" s="144">
        <v>6.54</v>
      </c>
      <c r="F9" s="30">
        <f t="shared" si="0"/>
        <v>6635.3677621283259</v>
      </c>
      <c r="G9" s="30">
        <f t="shared" si="1"/>
        <v>7951.0703363914372</v>
      </c>
      <c r="H9" s="80" t="s">
        <v>21</v>
      </c>
      <c r="I9" s="9" t="s">
        <v>21</v>
      </c>
      <c r="J9" s="138">
        <f t="shared" si="2"/>
        <v>63999.999999999847</v>
      </c>
      <c r="K9" s="90">
        <f t="shared" si="3"/>
        <v>0.79999999999999805</v>
      </c>
      <c r="L9" s="141">
        <f t="shared" si="4"/>
        <v>0.15000000000000036</v>
      </c>
    </row>
    <row r="10" spans="1:12">
      <c r="A10" s="54">
        <v>6</v>
      </c>
      <c r="B10" s="147">
        <v>41900</v>
      </c>
      <c r="C10" s="30">
        <v>54100</v>
      </c>
      <c r="D10" s="144">
        <v>6.5</v>
      </c>
      <c r="E10" s="144">
        <v>6.53</v>
      </c>
      <c r="F10" s="30">
        <f t="shared" si="0"/>
        <v>6446.1538461538457</v>
      </c>
      <c r="G10" s="30">
        <f t="shared" si="1"/>
        <v>8284.8392036753448</v>
      </c>
      <c r="H10" s="80" t="s">
        <v>20</v>
      </c>
      <c r="I10" s="9" t="s">
        <v>21</v>
      </c>
      <c r="J10" s="138">
        <f t="shared" si="2"/>
        <v>406666.66666666331</v>
      </c>
      <c r="K10" s="90">
        <f t="shared" si="3"/>
        <v>5.0833333333332913</v>
      </c>
      <c r="L10" s="141">
        <f t="shared" si="4"/>
        <v>3.0000000000000249E-2</v>
      </c>
    </row>
    <row r="11" spans="1:12">
      <c r="A11" s="54">
        <v>7</v>
      </c>
      <c r="B11" s="147">
        <v>41400</v>
      </c>
      <c r="C11" s="30">
        <v>52400</v>
      </c>
      <c r="D11" s="144">
        <v>6.48</v>
      </c>
      <c r="E11" s="144">
        <v>6.55</v>
      </c>
      <c r="F11" s="30">
        <f t="shared" si="0"/>
        <v>6388.8888888888887</v>
      </c>
      <c r="G11" s="30">
        <f t="shared" si="1"/>
        <v>8000</v>
      </c>
      <c r="H11" s="80" t="s">
        <v>20</v>
      </c>
      <c r="I11" s="9" t="s">
        <v>21</v>
      </c>
      <c r="J11" s="138">
        <f t="shared" si="2"/>
        <v>157142.8571428585</v>
      </c>
      <c r="K11" s="90">
        <f t="shared" si="3"/>
        <v>1.9642857142857313</v>
      </c>
      <c r="L11" s="141">
        <f t="shared" si="4"/>
        <v>6.9999999999999396E-2</v>
      </c>
    </row>
    <row r="12" spans="1:12">
      <c r="A12" s="54">
        <v>8</v>
      </c>
      <c r="B12" s="147">
        <v>41500</v>
      </c>
      <c r="C12" s="30">
        <v>51600</v>
      </c>
      <c r="D12" s="144">
        <v>6.58</v>
      </c>
      <c r="E12" s="144">
        <v>6.63</v>
      </c>
      <c r="F12" s="30">
        <f t="shared" si="0"/>
        <v>6306.9908814589662</v>
      </c>
      <c r="G12" s="30">
        <f t="shared" si="1"/>
        <v>7782.8054298642537</v>
      </c>
      <c r="H12" s="80" t="s">
        <v>20</v>
      </c>
      <c r="I12" s="9" t="s">
        <v>21</v>
      </c>
      <c r="J12" s="138">
        <f t="shared" si="2"/>
        <v>202000.00000000073</v>
      </c>
      <c r="K12" s="90">
        <f t="shared" si="3"/>
        <v>2.5250000000000092</v>
      </c>
      <c r="L12" s="141">
        <f t="shared" si="4"/>
        <v>4.9999999999999822E-2</v>
      </c>
    </row>
    <row r="13" spans="1:12">
      <c r="A13" s="54">
        <v>9</v>
      </c>
      <c r="B13" s="147">
        <v>40100</v>
      </c>
      <c r="C13" s="30">
        <v>51100</v>
      </c>
      <c r="D13" s="144">
        <v>6.54</v>
      </c>
      <c r="E13" s="144">
        <v>6.6</v>
      </c>
      <c r="F13" s="30">
        <f t="shared" si="0"/>
        <v>6131.4984709480123</v>
      </c>
      <c r="G13" s="30">
        <f t="shared" si="1"/>
        <v>7742.4242424242429</v>
      </c>
      <c r="H13" s="80" t="s">
        <v>20</v>
      </c>
      <c r="I13" s="9" t="s">
        <v>21</v>
      </c>
      <c r="J13" s="138">
        <f t="shared" si="2"/>
        <v>183333.33333333454</v>
      </c>
      <c r="K13" s="90">
        <f t="shared" si="3"/>
        <v>2.2916666666666816</v>
      </c>
      <c r="L13" s="141">
        <f t="shared" si="4"/>
        <v>5.9999999999999609E-2</v>
      </c>
    </row>
    <row r="14" spans="1:12">
      <c r="A14" s="54">
        <v>10</v>
      </c>
      <c r="B14" s="147">
        <v>40900</v>
      </c>
      <c r="C14" s="30">
        <v>50300</v>
      </c>
      <c r="D14" s="144">
        <v>6.51</v>
      </c>
      <c r="E14" s="144">
        <v>6.64</v>
      </c>
      <c r="F14" s="30">
        <f t="shared" si="0"/>
        <v>6282.6420890937025</v>
      </c>
      <c r="G14" s="30">
        <f t="shared" si="1"/>
        <v>7575.3012048192777</v>
      </c>
      <c r="H14" s="80" t="s">
        <v>21</v>
      </c>
      <c r="I14" s="9" t="s">
        <v>21</v>
      </c>
      <c r="J14" s="138">
        <f t="shared" si="2"/>
        <v>72307.69230769237</v>
      </c>
      <c r="K14" s="90">
        <f t="shared" si="3"/>
        <v>0.90384615384615463</v>
      </c>
      <c r="L14" s="141">
        <f t="shared" si="4"/>
        <v>0.12999999999999989</v>
      </c>
    </row>
    <row r="15" spans="1:12">
      <c r="A15" s="54">
        <v>11</v>
      </c>
      <c r="B15" s="147">
        <v>38400</v>
      </c>
      <c r="C15" s="30">
        <v>47800</v>
      </c>
      <c r="D15" s="144">
        <v>6.65</v>
      </c>
      <c r="E15" s="144">
        <v>6.73</v>
      </c>
      <c r="F15" s="30">
        <f t="shared" si="0"/>
        <v>5774.4360902255639</v>
      </c>
      <c r="G15" s="30">
        <f t="shared" si="1"/>
        <v>7102.5260029717674</v>
      </c>
      <c r="H15" s="80" t="s">
        <v>20</v>
      </c>
      <c r="I15" s="9" t="s">
        <v>21</v>
      </c>
      <c r="J15" s="138">
        <f t="shared" si="2"/>
        <v>117499.9999999999</v>
      </c>
      <c r="K15" s="90">
        <f t="shared" si="3"/>
        <v>1.4687499999999987</v>
      </c>
      <c r="L15" s="141">
        <f t="shared" si="4"/>
        <v>8.0000000000000071E-2</v>
      </c>
    </row>
    <row r="16" spans="1:12">
      <c r="A16" s="54">
        <v>12</v>
      </c>
      <c r="B16" s="147">
        <v>39100</v>
      </c>
      <c r="C16" s="30">
        <v>48300</v>
      </c>
      <c r="D16" s="144">
        <v>6.5</v>
      </c>
      <c r="E16" s="144">
        <v>6.67</v>
      </c>
      <c r="F16" s="30">
        <f t="shared" si="0"/>
        <v>6015.3846153846152</v>
      </c>
      <c r="G16" s="30">
        <f t="shared" si="1"/>
        <v>7241.3793103448279</v>
      </c>
      <c r="H16" s="80" t="s">
        <v>21</v>
      </c>
      <c r="I16" s="9" t="s">
        <v>21</v>
      </c>
      <c r="J16" s="138">
        <f t="shared" si="2"/>
        <v>54117.647058823553</v>
      </c>
      <c r="K16" s="90">
        <f t="shared" si="3"/>
        <v>0.67647058823529438</v>
      </c>
      <c r="L16" s="141">
        <f t="shared" si="4"/>
        <v>0.16999999999999993</v>
      </c>
    </row>
    <row r="17" spans="1:12">
      <c r="A17" s="54">
        <v>13</v>
      </c>
      <c r="B17" s="147">
        <v>44100</v>
      </c>
      <c r="C17" s="30">
        <v>54800</v>
      </c>
      <c r="D17" s="144">
        <v>6.38</v>
      </c>
      <c r="E17" s="144">
        <v>6.48</v>
      </c>
      <c r="F17" s="30">
        <f t="shared" si="0"/>
        <v>6912.2257053291542</v>
      </c>
      <c r="G17" s="30">
        <f t="shared" si="1"/>
        <v>8456.7901234567889</v>
      </c>
      <c r="H17" s="80" t="s">
        <v>20</v>
      </c>
      <c r="I17" s="9" t="s">
        <v>21</v>
      </c>
      <c r="J17" s="138">
        <f t="shared" si="2"/>
        <v>106999.99999999943</v>
      </c>
      <c r="K17" s="90">
        <f t="shared" si="3"/>
        <v>1.3374999999999928</v>
      </c>
      <c r="L17" s="141">
        <f t="shared" si="4"/>
        <v>0.10000000000000053</v>
      </c>
    </row>
    <row r="18" spans="1:12">
      <c r="A18" s="54">
        <v>14</v>
      </c>
      <c r="B18" s="147">
        <v>40600</v>
      </c>
      <c r="C18" s="30">
        <v>51300</v>
      </c>
      <c r="D18" s="144">
        <v>6.54</v>
      </c>
      <c r="E18" s="144">
        <v>6.6</v>
      </c>
      <c r="F18" s="30">
        <f t="shared" si="0"/>
        <v>6207.9510703363912</v>
      </c>
      <c r="G18" s="30">
        <f t="shared" si="1"/>
        <v>7772.727272727273</v>
      </c>
      <c r="H18" s="80" t="s">
        <v>20</v>
      </c>
      <c r="I18" s="9" t="s">
        <v>21</v>
      </c>
      <c r="J18" s="138">
        <f t="shared" si="2"/>
        <v>178333.33333333451</v>
      </c>
      <c r="K18" s="90">
        <f t="shared" si="3"/>
        <v>2.2291666666666812</v>
      </c>
      <c r="L18" s="141">
        <f t="shared" si="4"/>
        <v>5.9999999999999609E-2</v>
      </c>
    </row>
    <row r="19" spans="1:12">
      <c r="A19" s="54">
        <v>15</v>
      </c>
      <c r="B19" s="147">
        <v>44000</v>
      </c>
      <c r="C19" s="30">
        <v>54300</v>
      </c>
      <c r="D19" s="144">
        <v>6.52</v>
      </c>
      <c r="E19" s="144">
        <v>6.58</v>
      </c>
      <c r="F19" s="30">
        <f t="shared" si="0"/>
        <v>6748.4662576687124</v>
      </c>
      <c r="G19" s="30">
        <f t="shared" si="1"/>
        <v>8252.2796352583591</v>
      </c>
      <c r="H19" s="80" t="s">
        <v>20</v>
      </c>
      <c r="I19" s="9" t="s">
        <v>21</v>
      </c>
      <c r="J19" s="138">
        <f t="shared" si="2"/>
        <v>171666.66666666523</v>
      </c>
      <c r="K19" s="90">
        <f t="shared" si="3"/>
        <v>2.1458333333333153</v>
      </c>
      <c r="L19" s="141">
        <f t="shared" si="4"/>
        <v>6.0000000000000497E-2</v>
      </c>
    </row>
    <row r="20" spans="1:12">
      <c r="A20" s="54">
        <v>16</v>
      </c>
      <c r="B20" s="147">
        <v>40100</v>
      </c>
      <c r="C20" s="30">
        <v>52200</v>
      </c>
      <c r="D20" s="144">
        <v>6.49</v>
      </c>
      <c r="E20" s="144">
        <v>6.61</v>
      </c>
      <c r="F20" s="30">
        <f t="shared" si="0"/>
        <v>6178.7365177195679</v>
      </c>
      <c r="G20" s="30">
        <f t="shared" si="1"/>
        <v>7897.1255673222386</v>
      </c>
      <c r="H20" s="80" t="s">
        <v>20</v>
      </c>
      <c r="I20" s="9" t="s">
        <v>21</v>
      </c>
      <c r="J20" s="138">
        <f t="shared" si="2"/>
        <v>100833.33333333324</v>
      </c>
      <c r="K20" s="90">
        <f t="shared" si="3"/>
        <v>1.2604166666666654</v>
      </c>
      <c r="L20" s="141">
        <f t="shared" si="4"/>
        <v>0.12000000000000011</v>
      </c>
    </row>
    <row r="21" spans="1:12">
      <c r="A21" s="54">
        <v>17</v>
      </c>
      <c r="B21" s="147">
        <v>41500</v>
      </c>
      <c r="C21" s="30">
        <v>50300</v>
      </c>
      <c r="D21" s="144">
        <v>6.54</v>
      </c>
      <c r="E21" s="144">
        <v>6.67</v>
      </c>
      <c r="F21" s="30">
        <f t="shared" si="0"/>
        <v>6345.565749235474</v>
      </c>
      <c r="G21" s="30">
        <f t="shared" si="1"/>
        <v>7541.2293853073461</v>
      </c>
      <c r="H21" s="80" t="s">
        <v>21</v>
      </c>
      <c r="I21" s="9" t="s">
        <v>21</v>
      </c>
      <c r="J21" s="138">
        <f t="shared" si="2"/>
        <v>67692.307692307746</v>
      </c>
      <c r="K21" s="90">
        <f t="shared" si="3"/>
        <v>0.84615384615384681</v>
      </c>
      <c r="L21" s="141">
        <f t="shared" si="4"/>
        <v>0.12999999999999989</v>
      </c>
    </row>
    <row r="22" spans="1:12">
      <c r="A22" s="54">
        <v>18</v>
      </c>
      <c r="B22" s="147">
        <v>38800</v>
      </c>
      <c r="C22" s="30">
        <v>48500</v>
      </c>
      <c r="D22" s="144">
        <v>6.5</v>
      </c>
      <c r="E22" s="144">
        <v>6.67</v>
      </c>
      <c r="F22" s="30">
        <f t="shared" si="0"/>
        <v>5969.2307692307695</v>
      </c>
      <c r="G22" s="30">
        <f t="shared" si="1"/>
        <v>7271.3643178410794</v>
      </c>
      <c r="H22" s="80" t="s">
        <v>21</v>
      </c>
      <c r="I22" s="9" t="s">
        <v>21</v>
      </c>
      <c r="J22" s="138">
        <f t="shared" si="2"/>
        <v>57058.823529411791</v>
      </c>
      <c r="K22" s="90">
        <f t="shared" si="3"/>
        <v>0.71323529411764741</v>
      </c>
      <c r="L22" s="141">
        <f t="shared" si="4"/>
        <v>0.16999999999999993</v>
      </c>
    </row>
    <row r="23" spans="1:12">
      <c r="A23" s="54">
        <v>19</v>
      </c>
      <c r="B23" s="147">
        <v>41300</v>
      </c>
      <c r="C23" s="30">
        <v>52800</v>
      </c>
      <c r="D23" s="144">
        <v>6.49</v>
      </c>
      <c r="E23" s="144">
        <v>6.58</v>
      </c>
      <c r="F23" s="30">
        <f t="shared" si="0"/>
        <v>6363.6363636363631</v>
      </c>
      <c r="G23" s="30">
        <f t="shared" si="1"/>
        <v>8024.3161094224924</v>
      </c>
      <c r="H23" s="80" t="s">
        <v>20</v>
      </c>
      <c r="I23" s="9" t="s">
        <v>21</v>
      </c>
      <c r="J23" s="138">
        <f t="shared" si="2"/>
        <v>127777.77777777798</v>
      </c>
      <c r="K23" s="90">
        <f t="shared" si="3"/>
        <v>1.5972222222222248</v>
      </c>
      <c r="L23" s="141">
        <f t="shared" si="4"/>
        <v>8.9999999999999858E-2</v>
      </c>
    </row>
    <row r="24" spans="1:12">
      <c r="A24" s="54">
        <v>20</v>
      </c>
      <c r="B24" s="147">
        <v>41700</v>
      </c>
      <c r="C24" s="30">
        <v>50500</v>
      </c>
      <c r="D24" s="144">
        <v>6.47</v>
      </c>
      <c r="E24" s="144">
        <v>6.6</v>
      </c>
      <c r="F24" s="30">
        <f t="shared" si="0"/>
        <v>6445.1313755795982</v>
      </c>
      <c r="G24" s="30">
        <f t="shared" si="1"/>
        <v>7651.515151515152</v>
      </c>
      <c r="H24" s="80" t="s">
        <v>21</v>
      </c>
      <c r="I24" s="9" t="s">
        <v>21</v>
      </c>
      <c r="J24" s="138">
        <f t="shared" si="2"/>
        <v>67692.307692307746</v>
      </c>
      <c r="K24" s="90">
        <f t="shared" si="3"/>
        <v>0.84615384615384681</v>
      </c>
      <c r="L24" s="141">
        <f t="shared" si="4"/>
        <v>0.12999999999999989</v>
      </c>
    </row>
    <row r="25" spans="1:12">
      <c r="A25" s="54">
        <v>21</v>
      </c>
      <c r="B25" s="147">
        <v>40400</v>
      </c>
      <c r="C25" s="30">
        <v>49100</v>
      </c>
      <c r="D25" s="144">
        <v>6.48</v>
      </c>
      <c r="E25" s="144">
        <v>6.66</v>
      </c>
      <c r="F25" s="30">
        <f t="shared" si="0"/>
        <v>6234.5679012345672</v>
      </c>
      <c r="G25" s="30">
        <f t="shared" si="1"/>
        <v>7372.3723723723724</v>
      </c>
      <c r="H25" s="80" t="s">
        <v>21</v>
      </c>
      <c r="I25" s="9" t="s">
        <v>21</v>
      </c>
      <c r="J25" s="138">
        <f t="shared" si="2"/>
        <v>48333.333333333409</v>
      </c>
      <c r="K25" s="90">
        <f t="shared" si="3"/>
        <v>0.60416666666666763</v>
      </c>
      <c r="L25" s="141">
        <f t="shared" si="4"/>
        <v>0.17999999999999972</v>
      </c>
    </row>
    <row r="26" spans="1:12">
      <c r="A26" s="54">
        <v>22</v>
      </c>
      <c r="B26" s="147">
        <v>40000</v>
      </c>
      <c r="C26" s="30">
        <v>48900</v>
      </c>
      <c r="D26" s="144">
        <v>6.57</v>
      </c>
      <c r="E26" s="144">
        <v>6.67</v>
      </c>
      <c r="F26" s="30">
        <f t="shared" si="0"/>
        <v>6088.2800608828002</v>
      </c>
      <c r="G26" s="30">
        <f t="shared" si="1"/>
        <v>7331.3343328335832</v>
      </c>
      <c r="H26" s="80" t="s">
        <v>20</v>
      </c>
      <c r="I26" s="9" t="s">
        <v>21</v>
      </c>
      <c r="J26" s="138">
        <f t="shared" si="2"/>
        <v>89000.00000000032</v>
      </c>
      <c r="K26" s="90">
        <f t="shared" si="3"/>
        <v>1.112500000000004</v>
      </c>
      <c r="L26" s="141">
        <f t="shared" si="4"/>
        <v>9.9999999999999645E-2</v>
      </c>
    </row>
    <row r="27" spans="1:12" ht="15" thickBot="1">
      <c r="A27" s="62">
        <v>23</v>
      </c>
      <c r="B27" s="150">
        <v>41300</v>
      </c>
      <c r="C27" s="31">
        <v>50600</v>
      </c>
      <c r="D27" s="145">
        <v>6.53</v>
      </c>
      <c r="E27" s="145">
        <v>6.63</v>
      </c>
      <c r="F27" s="31">
        <f t="shared" si="0"/>
        <v>6324.6554364471667</v>
      </c>
      <c r="G27" s="31">
        <f t="shared" si="1"/>
        <v>7631.9758672699854</v>
      </c>
      <c r="H27" s="102" t="s">
        <v>20</v>
      </c>
      <c r="I27" s="32" t="s">
        <v>21</v>
      </c>
      <c r="J27" s="139">
        <f t="shared" si="2"/>
        <v>93000.000000000335</v>
      </c>
      <c r="K27" s="95">
        <f t="shared" si="3"/>
        <v>1.1625000000000041</v>
      </c>
      <c r="L27" s="142">
        <f t="shared" si="4"/>
        <v>9.9999999999999645E-2</v>
      </c>
    </row>
    <row r="28" spans="1:12" ht="16" thickBot="1">
      <c r="A28" s="103" t="s">
        <v>45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>
        <f>COUNTIF(K5:K27,"&lt;=1")</f>
        <v>8</v>
      </c>
      <c r="L28" s="105"/>
    </row>
    <row r="29" spans="1:12">
      <c r="L29" s="24"/>
    </row>
    <row r="30" spans="1:12">
      <c r="A30" s="23" t="s">
        <v>22</v>
      </c>
      <c r="L30" s="24"/>
    </row>
    <row r="31" spans="1:12">
      <c r="A31" t="s">
        <v>6</v>
      </c>
      <c r="B31" s="11">
        <f t="shared" ref="B31:G31" si="5">AVERAGE(B5:B27)</f>
        <v>40969.565217391304</v>
      </c>
      <c r="C31" s="11">
        <f t="shared" si="5"/>
        <v>50873.913043478264</v>
      </c>
      <c r="D31" s="6">
        <f t="shared" si="5"/>
        <v>6.5139130434782606</v>
      </c>
      <c r="E31" s="6">
        <f t="shared" si="5"/>
        <v>6.6199999999999992</v>
      </c>
      <c r="F31" s="11">
        <f t="shared" si="5"/>
        <v>6291.7009380883483</v>
      </c>
      <c r="G31" s="11">
        <f t="shared" si="5"/>
        <v>7688.6085797714732</v>
      </c>
      <c r="H31" s="11"/>
      <c r="I31" s="11"/>
      <c r="J31" s="11"/>
      <c r="K31" s="11"/>
      <c r="L31" s="24"/>
    </row>
    <row r="32" spans="1:12">
      <c r="A32" t="s">
        <v>7</v>
      </c>
      <c r="B32" s="11">
        <f t="shared" ref="B32:G32" si="6">_xlfn.STDEV.P(B5:B27)</f>
        <v>1692.2932171178886</v>
      </c>
      <c r="C32" s="11">
        <f t="shared" si="6"/>
        <v>2207.5399235750401</v>
      </c>
      <c r="D32" s="6">
        <f t="shared" si="6"/>
        <v>6.1907303104672316E-2</v>
      </c>
      <c r="E32" s="6">
        <f t="shared" si="6"/>
        <v>6.440361858588789E-2</v>
      </c>
      <c r="F32" s="11">
        <f t="shared" si="6"/>
        <v>302.00814212482453</v>
      </c>
      <c r="G32" s="11">
        <f t="shared" si="6"/>
        <v>404.3338669238737</v>
      </c>
      <c r="J32" s="11"/>
      <c r="K32" s="1"/>
      <c r="L32" s="22"/>
    </row>
    <row r="33" spans="1:12">
      <c r="A33" t="s">
        <v>23</v>
      </c>
      <c r="B33" s="2" t="s">
        <v>4</v>
      </c>
      <c r="C33" s="5">
        <v>2.6872E-5</v>
      </c>
      <c r="D33" s="2" t="s">
        <v>4</v>
      </c>
      <c r="E33" s="5">
        <v>2.6755999999999999E-5</v>
      </c>
      <c r="F33" s="2" t="s">
        <v>4</v>
      </c>
      <c r="G33" s="12">
        <v>2.6987000000000001E-5</v>
      </c>
      <c r="L33" s="24"/>
    </row>
    <row r="34" spans="1:12">
      <c r="B34" s="2" t="s">
        <v>5</v>
      </c>
      <c r="C34" s="4">
        <v>0</v>
      </c>
      <c r="D34" s="2" t="s">
        <v>5</v>
      </c>
      <c r="E34" s="4">
        <v>0</v>
      </c>
      <c r="F34" s="2" t="s">
        <v>5</v>
      </c>
      <c r="G34" s="4">
        <v>0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="130" zoomScaleNormal="130" zoomScalePageLayoutView="130" workbookViewId="0">
      <selection activeCell="A6" sqref="A6"/>
    </sheetView>
  </sheetViews>
  <sheetFormatPr baseColWidth="10" defaultRowHeight="14" x14ac:dyDescent="0"/>
  <sheetData>
    <row r="1" spans="1:9">
      <c r="B1" s="44" t="s">
        <v>52</v>
      </c>
      <c r="C1" s="44"/>
      <c r="D1" s="44"/>
      <c r="E1" s="44"/>
    </row>
    <row r="2" spans="1:9">
      <c r="B2" s="44" t="s">
        <v>55</v>
      </c>
      <c r="C2" s="44"/>
      <c r="D2" s="44" t="s">
        <v>54</v>
      </c>
      <c r="E2" s="44"/>
    </row>
    <row r="3" spans="1:9">
      <c r="B3" t="s">
        <v>36</v>
      </c>
      <c r="C3" t="s">
        <v>37</v>
      </c>
      <c r="D3" t="s">
        <v>39</v>
      </c>
      <c r="E3" t="s">
        <v>40</v>
      </c>
      <c r="F3" t="s">
        <v>53</v>
      </c>
      <c r="G3" t="s">
        <v>38</v>
      </c>
    </row>
    <row r="4" spans="1:9" ht="15">
      <c r="A4" s="35" t="s">
        <v>56</v>
      </c>
      <c r="B4" s="36">
        <v>0.15</v>
      </c>
      <c r="C4" s="36">
        <v>0.15</v>
      </c>
      <c r="D4" s="35">
        <v>1</v>
      </c>
      <c r="E4" s="35">
        <v>1</v>
      </c>
      <c r="F4" s="35">
        <v>80000</v>
      </c>
      <c r="G4" s="35">
        <v>1</v>
      </c>
    </row>
    <row r="5" spans="1:9">
      <c r="A5" s="8"/>
      <c r="B5" s="14">
        <v>-0.14472466174817597</v>
      </c>
      <c r="C5" s="14">
        <v>-0.15841571547094502</v>
      </c>
      <c r="D5" s="6">
        <v>-0.96483107832117321</v>
      </c>
      <c r="E5" s="6">
        <v>-1.0561047698063002</v>
      </c>
      <c r="F5" s="11">
        <v>202000.00000000073</v>
      </c>
      <c r="G5" s="6">
        <v>2.5250000000000092</v>
      </c>
      <c r="H5" s="6">
        <v>-1</v>
      </c>
      <c r="I5" s="6">
        <v>1</v>
      </c>
    </row>
    <row r="6" spans="1:9">
      <c r="A6" s="8"/>
      <c r="B6" s="14">
        <v>-0.17033823432226702</v>
      </c>
      <c r="C6" s="14">
        <v>-0.21309727326920097</v>
      </c>
      <c r="D6" s="6">
        <v>-1.1355882288151136</v>
      </c>
      <c r="E6" s="6">
        <v>-1.42064848846134</v>
      </c>
      <c r="F6" s="11">
        <v>178333.33333333451</v>
      </c>
      <c r="G6" s="6">
        <v>2.2291666666666812</v>
      </c>
      <c r="H6" s="6">
        <v>-1</v>
      </c>
      <c r="I6" s="6">
        <v>1</v>
      </c>
    </row>
    <row r="7" spans="1:9">
      <c r="A7" s="8"/>
      <c r="B7" s="14">
        <v>-0.17040720868515408</v>
      </c>
      <c r="C7" s="14">
        <v>-0.22043193416277621</v>
      </c>
      <c r="D7" s="6">
        <v>-1.1360480579010273</v>
      </c>
      <c r="E7" s="6">
        <v>-1.4695462277518414</v>
      </c>
      <c r="F7" s="11">
        <v>117499.9999999999</v>
      </c>
      <c r="G7" s="6">
        <v>1.4687499999999987</v>
      </c>
      <c r="H7" s="6">
        <v>-1</v>
      </c>
      <c r="I7" s="6">
        <v>1</v>
      </c>
    </row>
    <row r="8" spans="1:9">
      <c r="A8" s="8"/>
      <c r="B8" s="14">
        <v>-0.1709872421321933</v>
      </c>
      <c r="C8" s="14">
        <v>-0.18116983139892906</v>
      </c>
      <c r="D8" s="6">
        <v>-1.1399149475479553</v>
      </c>
      <c r="E8" s="6">
        <v>-1.2077988759928604</v>
      </c>
      <c r="F8" s="11">
        <v>171666.66666666523</v>
      </c>
      <c r="G8" s="6">
        <v>2.1458333333333153</v>
      </c>
      <c r="H8" s="6">
        <v>-1</v>
      </c>
      <c r="I8" s="6">
        <v>1</v>
      </c>
    </row>
    <row r="9" spans="1:9">
      <c r="A9" s="8"/>
      <c r="B9" s="14">
        <v>-0.17432163977953702</v>
      </c>
      <c r="C9" s="14">
        <v>-0.19127236251428598</v>
      </c>
      <c r="D9" s="6">
        <v>-1.1621442651969136</v>
      </c>
      <c r="E9" s="6">
        <v>-1.2751490834285732</v>
      </c>
      <c r="F9" s="11">
        <v>406666.66666666331</v>
      </c>
      <c r="G9" s="6">
        <v>5.0833333333332913</v>
      </c>
      <c r="H9" s="6">
        <v>-1</v>
      </c>
      <c r="I9" s="6">
        <v>1</v>
      </c>
    </row>
    <row r="10" spans="1:9">
      <c r="A10" s="8"/>
      <c r="B10" s="14">
        <v>-0.17496800948702904</v>
      </c>
      <c r="C10" s="14">
        <v>-0.17703941996409894</v>
      </c>
      <c r="D10" s="6">
        <v>-1.1664533965801935</v>
      </c>
      <c r="E10" s="6">
        <v>-1.1802627997606596</v>
      </c>
      <c r="F10" s="11">
        <v>139999.99999999942</v>
      </c>
      <c r="G10" s="6">
        <v>1.7499999999999927</v>
      </c>
      <c r="H10" s="6">
        <v>-1</v>
      </c>
      <c r="I10" s="6">
        <v>1</v>
      </c>
    </row>
    <row r="11" spans="1:9">
      <c r="A11" s="8"/>
      <c r="B11" s="14">
        <v>-0.17568489611601801</v>
      </c>
      <c r="C11" s="14">
        <v>-0.15875718685735402</v>
      </c>
      <c r="D11" s="6">
        <v>-1.1712326407734535</v>
      </c>
      <c r="E11" s="6">
        <v>-1.0583812457156936</v>
      </c>
      <c r="F11" s="11">
        <v>183333.33333333454</v>
      </c>
      <c r="G11" s="6">
        <v>2.2916666666666816</v>
      </c>
      <c r="H11" s="6">
        <v>-1</v>
      </c>
      <c r="I11" s="6">
        <v>1</v>
      </c>
    </row>
    <row r="12" spans="1:9">
      <c r="A12" s="8"/>
      <c r="B12" s="14">
        <v>-0.17859924664998195</v>
      </c>
      <c r="C12" s="14">
        <v>-0.19628108221688495</v>
      </c>
      <c r="D12" s="6">
        <v>-1.190661644333213</v>
      </c>
      <c r="E12" s="6">
        <v>-1.3085405481125665</v>
      </c>
      <c r="F12" s="11">
        <v>157142.8571428585</v>
      </c>
      <c r="G12" s="6">
        <v>1.9642857142857313</v>
      </c>
      <c r="H12" s="6">
        <v>-1</v>
      </c>
      <c r="I12" s="6">
        <v>1</v>
      </c>
    </row>
    <row r="13" spans="1:9">
      <c r="A13" s="8"/>
      <c r="B13" s="14">
        <v>-0.2430043783040996</v>
      </c>
      <c r="C13" s="14">
        <v>-0.33906518359242899</v>
      </c>
      <c r="D13" s="6">
        <v>-1.6200291886939975</v>
      </c>
      <c r="E13" s="6">
        <v>-2.2604345572828599</v>
      </c>
      <c r="F13" s="11">
        <v>89000.00000000032</v>
      </c>
      <c r="G13" s="6">
        <v>1.112500000000004</v>
      </c>
      <c r="H13" s="6">
        <v>-1</v>
      </c>
      <c r="I13" s="6">
        <v>1</v>
      </c>
    </row>
    <row r="14" spans="1:9">
      <c r="A14" s="8"/>
      <c r="B14" s="14">
        <v>-0.24425418644680591</v>
      </c>
      <c r="C14" s="14">
        <v>-0.29026597293585954</v>
      </c>
      <c r="D14" s="6">
        <v>-1.6283612429787062</v>
      </c>
      <c r="E14" s="6">
        <v>-1.9351064862390637</v>
      </c>
      <c r="F14" s="11">
        <v>90999.99999999952</v>
      </c>
      <c r="G14" s="6">
        <v>1.137499999999994</v>
      </c>
      <c r="H14" s="6">
        <v>-1</v>
      </c>
      <c r="I14" s="6">
        <v>1</v>
      </c>
    </row>
    <row r="15" spans="1:9">
      <c r="A15" s="8"/>
      <c r="B15" s="14">
        <v>-0.24829802745989402</v>
      </c>
      <c r="C15" s="14">
        <v>-0.34809534880790194</v>
      </c>
      <c r="D15" s="6">
        <v>-1.6553201830659601</v>
      </c>
      <c r="E15" s="6">
        <v>-2.3206356587193464</v>
      </c>
      <c r="F15" s="11">
        <v>93000.000000000335</v>
      </c>
      <c r="G15" s="6">
        <v>1.1625000000000041</v>
      </c>
      <c r="H15" s="6">
        <v>-1</v>
      </c>
      <c r="I15" s="6">
        <v>1</v>
      </c>
    </row>
    <row r="16" spans="1:9">
      <c r="A16" s="8"/>
      <c r="B16" s="14">
        <v>-0.26673264614921099</v>
      </c>
      <c r="C16" s="14">
        <v>-0.24868858969822799</v>
      </c>
      <c r="D16" s="6">
        <v>-1.7782176409947401</v>
      </c>
      <c r="E16" s="6">
        <v>-1.6579239313215199</v>
      </c>
      <c r="F16" s="11">
        <v>127777.77777777798</v>
      </c>
      <c r="G16" s="6">
        <v>1.5972222222222248</v>
      </c>
      <c r="H16" s="6">
        <v>-1</v>
      </c>
      <c r="I16" s="6">
        <v>1</v>
      </c>
    </row>
    <row r="17" spans="1:9">
      <c r="A17" s="8"/>
      <c r="B17" s="14">
        <v>-0.27780162066610842</v>
      </c>
      <c r="C17" s="14">
        <v>-0.33416169387752759</v>
      </c>
      <c r="D17" s="6">
        <v>-1.8520108044407229</v>
      </c>
      <c r="E17" s="6">
        <v>-2.2277446258501841</v>
      </c>
      <c r="F17" s="11">
        <v>84545.454545454297</v>
      </c>
      <c r="G17" s="6">
        <v>1.0568181818181788</v>
      </c>
      <c r="H17" s="6">
        <v>-1</v>
      </c>
      <c r="I17" s="6">
        <v>1</v>
      </c>
    </row>
    <row r="18" spans="1:9">
      <c r="A18" s="8"/>
      <c r="B18" s="14">
        <v>-0.28957520479510501</v>
      </c>
      <c r="C18" s="14">
        <v>-0.27693542039050506</v>
      </c>
      <c r="D18" s="6">
        <v>-1.9305013653007002</v>
      </c>
      <c r="E18" s="6">
        <v>-1.8462361359367006</v>
      </c>
      <c r="F18" s="11">
        <v>106999.99999999943</v>
      </c>
      <c r="G18" s="6">
        <v>1.3374999999999928</v>
      </c>
      <c r="H18" s="6">
        <v>-1</v>
      </c>
      <c r="I18" s="6">
        <v>1</v>
      </c>
    </row>
    <row r="19" spans="1:9">
      <c r="A19" s="8"/>
      <c r="B19" s="14">
        <v>-0.32947489664470697</v>
      </c>
      <c r="C19" s="14">
        <v>-0.44653087093426597</v>
      </c>
      <c r="D19" s="6">
        <v>-2.1964993109647133</v>
      </c>
      <c r="E19" s="6">
        <v>-2.9768724728951064</v>
      </c>
      <c r="F19" s="11">
        <v>67692.307692307746</v>
      </c>
      <c r="G19" s="6">
        <v>0.84615384615384681</v>
      </c>
      <c r="H19" s="6">
        <v>-1</v>
      </c>
      <c r="I19" s="6">
        <v>1</v>
      </c>
    </row>
    <row r="20" spans="1:9">
      <c r="A20" s="8"/>
      <c r="B20" s="14">
        <v>-0.32996326412597804</v>
      </c>
      <c r="C20" s="14">
        <v>-0.39856324893999096</v>
      </c>
      <c r="D20" s="6">
        <v>-2.1997550941731872</v>
      </c>
      <c r="E20" s="6">
        <v>-2.6570883262666065</v>
      </c>
      <c r="F20" s="11">
        <v>67692.307692307746</v>
      </c>
      <c r="G20" s="6">
        <v>0.84615384615384681</v>
      </c>
      <c r="H20" s="6">
        <v>-1</v>
      </c>
      <c r="I20" s="6">
        <v>1</v>
      </c>
    </row>
    <row r="21" spans="1:9">
      <c r="A21" s="8"/>
      <c r="B21" s="14">
        <v>-0.34511481850265496</v>
      </c>
      <c r="C21" s="14">
        <v>-0.39536787067328205</v>
      </c>
      <c r="D21" s="6">
        <v>-2.3007654566843665</v>
      </c>
      <c r="E21" s="6">
        <v>-2.6357858044885472</v>
      </c>
      <c r="F21" s="11">
        <v>72307.69230769237</v>
      </c>
      <c r="G21" s="6">
        <v>0.90384615384615463</v>
      </c>
      <c r="H21" s="6">
        <v>-1</v>
      </c>
      <c r="I21" s="6">
        <v>1</v>
      </c>
    </row>
    <row r="22" spans="1:9">
      <c r="A22" s="8"/>
      <c r="B22" s="14">
        <v>-0.39507268109580407</v>
      </c>
      <c r="C22" s="14">
        <v>-0.43087579281958804</v>
      </c>
      <c r="D22" s="6">
        <v>-2.6338178739720273</v>
      </c>
      <c r="E22" s="6">
        <v>-2.8725052854639204</v>
      </c>
      <c r="F22" s="11">
        <v>63999.999999999847</v>
      </c>
      <c r="G22" s="6">
        <v>0.79999999999999805</v>
      </c>
      <c r="H22" s="6">
        <v>-1</v>
      </c>
      <c r="I22" s="6">
        <v>1</v>
      </c>
    </row>
    <row r="23" spans="1:9">
      <c r="A23" s="8"/>
      <c r="B23" s="14">
        <v>-0.42631100593630405</v>
      </c>
      <c r="C23" s="14">
        <v>-0.40578206290635899</v>
      </c>
      <c r="D23" s="6">
        <v>-2.8420733729086938</v>
      </c>
      <c r="E23" s="6">
        <v>-2.7052137527090601</v>
      </c>
      <c r="F23" s="11">
        <v>100833.33333333324</v>
      </c>
      <c r="G23" s="6">
        <v>1.2604166666666654</v>
      </c>
      <c r="H23" s="6">
        <v>-1</v>
      </c>
      <c r="I23" s="6">
        <v>1</v>
      </c>
    </row>
    <row r="24" spans="1:9">
      <c r="A24" s="8"/>
      <c r="B24" s="14">
        <v>-0.44430328858655804</v>
      </c>
      <c r="C24" s="14">
        <v>-0.49350656375874696</v>
      </c>
      <c r="D24" s="6">
        <v>-2.9620219239103869</v>
      </c>
      <c r="E24" s="6">
        <v>-3.2900437583916466</v>
      </c>
      <c r="F24" s="11">
        <v>57058.823529411791</v>
      </c>
      <c r="G24" s="6">
        <v>0.71323529411764741</v>
      </c>
      <c r="H24" s="6">
        <v>-1</v>
      </c>
      <c r="I24" s="6">
        <v>1</v>
      </c>
    </row>
    <row r="25" spans="1:9">
      <c r="A25" s="8"/>
      <c r="B25" s="14">
        <v>-0.45237813291396778</v>
      </c>
      <c r="C25" s="14">
        <v>-0.52806998638206093</v>
      </c>
      <c r="D25" s="6">
        <v>-3.0158542194264522</v>
      </c>
      <c r="E25" s="6">
        <v>-3.5204665758804063</v>
      </c>
      <c r="F25" s="11">
        <v>45555.555555555628</v>
      </c>
      <c r="G25" s="6">
        <v>0.56944444444444531</v>
      </c>
      <c r="H25" s="6">
        <v>-1</v>
      </c>
      <c r="I25" s="6">
        <v>1</v>
      </c>
    </row>
    <row r="26" spans="1:9">
      <c r="A26" s="8"/>
      <c r="B26" s="14">
        <v>-0.46165952985920972</v>
      </c>
      <c r="C26" s="14">
        <v>-0.5168533990249814</v>
      </c>
      <c r="D26" s="6">
        <v>-3.0777301990613983</v>
      </c>
      <c r="E26" s="6">
        <v>-3.4456893268332096</v>
      </c>
      <c r="F26" s="11">
        <v>54117.647058823553</v>
      </c>
      <c r="G26" s="6">
        <v>0.67647058823529438</v>
      </c>
      <c r="H26" s="6">
        <v>-1</v>
      </c>
      <c r="I26" s="6">
        <v>1</v>
      </c>
    </row>
    <row r="27" spans="1:9">
      <c r="A27" s="8"/>
      <c r="B27" s="14">
        <v>-0.46545728397589237</v>
      </c>
      <c r="C27" s="14">
        <v>-0.53897101007737003</v>
      </c>
      <c r="D27" s="6">
        <v>-3.1030485598392827</v>
      </c>
      <c r="E27" s="6">
        <v>-3.5931400671824671</v>
      </c>
      <c r="F27" s="11">
        <v>48333.333333333409</v>
      </c>
      <c r="G27" s="6">
        <v>0.60416666666666763</v>
      </c>
      <c r="H27" s="6">
        <v>-1</v>
      </c>
      <c r="I27" s="6">
        <v>1</v>
      </c>
    </row>
  </sheetData>
  <sortState ref="A5:G27">
    <sortCondition descending="1" ref="D5:D27"/>
  </sortState>
  <mergeCells count="3">
    <mergeCell ref="B1:E1"/>
    <mergeCell ref="B2:C2"/>
    <mergeCell ref="D2:E2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Dose</vt:lpstr>
      <vt:lpstr>Toxic</vt:lpstr>
      <vt:lpstr>Cost-eff</vt:lpstr>
      <vt:lpstr>Figure</vt:lpstr>
    </vt:vector>
  </TitlesOfParts>
  <Company>Maastro Clinic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Qing Cheng</dc:creator>
  <cp:lastModifiedBy>Erik Roelofs</cp:lastModifiedBy>
  <cp:lastPrinted>2014-12-10T13:21:53Z</cp:lastPrinted>
  <dcterms:created xsi:type="dcterms:W3CDTF">2014-12-05T09:39:53Z</dcterms:created>
  <dcterms:modified xsi:type="dcterms:W3CDTF">2015-10-20T13:16:10Z</dcterms:modified>
</cp:coreProperties>
</file>